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https://mymailunisaedu.sharepoint.com/sites/Student_CapstoneProject-DSSC1/Shared Documents/Final Deliverables/"/>
    </mc:Choice>
  </mc:AlternateContent>
  <xr:revisionPtr revIDLastSave="68" documentId="8_{DCAD913B-2106-456F-B397-41B4172CE42E}" xr6:coauthVersionLast="47" xr6:coauthVersionMax="47" xr10:uidLastSave="{422B167F-60B1-4F25-A743-B6D2DBD77169}"/>
  <bookViews>
    <workbookView xWindow="-108" yWindow="-108" windowWidth="23256" windowHeight="12456" firstSheet="2" activeTab="4" xr2:uid="{B6ECFB09-976D-4C94-82D0-4ABF040BE383}"/>
  </bookViews>
  <sheets>
    <sheet name="Results Trained" sheetId="15" r:id="rId1"/>
    <sheet name="Results Untrained" sheetId="17" r:id="rId2"/>
    <sheet name="ML Results -Trained Data" sheetId="13" r:id="rId3"/>
    <sheet name="ML Results - Untrained 70Pct" sheetId="16" r:id="rId4"/>
    <sheet name="ML Results - Untrained 60Pct" sheetId="19" r:id="rId5"/>
    <sheet name="ML Results - Untrained 50Pct" sheetId="18" r:id="rId6"/>
    <sheet name="Images" sheetId="1" r:id="rId7"/>
    <sheet name="EDA" sheetId="2" r:id="rId8"/>
    <sheet name="Stats - Train File" sheetId="5" r:id="rId9"/>
    <sheet name="polygons" sheetId="8" r:id="rId10"/>
  </sheets>
  <definedNames>
    <definedName name="_xlnm._FilterDatabase" localSheetId="0" hidden="1">'Results Trained'!$A$2:$H$27</definedName>
    <definedName name="_xlnm._FilterDatabase" localSheetId="1" hidden="1">'Results Untrained'!$A$2:$I$77</definedName>
    <definedName name="DB_Trained">'ML Results -Trained Data'!$A$5:$AG$40</definedName>
    <definedName name="DB_Trained2">'ML Results -Trained Data'!$A$64:$G$93</definedName>
    <definedName name="DB_Untrained" localSheetId="5">'ML Results - Untrained 50Pct'!$A$5:$AG$40</definedName>
    <definedName name="DB_Untrained" localSheetId="4">'ML Results - Untrained 60Pct'!$A$5:$AG$40</definedName>
    <definedName name="DB_Untrained" localSheetId="3">'ML Results - Untrained 70Pct'!$A$5:$AG$40</definedName>
    <definedName name="Threshold50">'ML Results - Untrained 50Pct'!$A$64:$G$93</definedName>
    <definedName name="Threshold60">'ML Results - Untrained 60Pct'!$A$64:$G$93</definedName>
    <definedName name="Threshold70">'ML Results - Untrained 70Pct'!$A$64:$G$93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9" i="16" l="1"/>
  <c r="F8" i="16"/>
  <c r="F7" i="16"/>
  <c r="F6" i="16"/>
  <c r="H93" i="13"/>
  <c r="H87" i="13"/>
  <c r="H81" i="13"/>
  <c r="H75" i="13"/>
  <c r="H69" i="13"/>
  <c r="G27" i="15"/>
  <c r="F27" i="15"/>
  <c r="E27" i="15"/>
  <c r="D27" i="15"/>
  <c r="C27" i="15"/>
  <c r="G26" i="15"/>
  <c r="F26" i="15"/>
  <c r="E26" i="15"/>
  <c r="D26" i="15"/>
  <c r="H26" i="15" s="1"/>
  <c r="C26" i="15"/>
  <c r="G25" i="15"/>
  <c r="F25" i="15"/>
  <c r="E25" i="15"/>
  <c r="D25" i="15"/>
  <c r="C25" i="15"/>
  <c r="G24" i="15"/>
  <c r="F24" i="15"/>
  <c r="E24" i="15"/>
  <c r="D24" i="15"/>
  <c r="H24" i="15" s="1"/>
  <c r="C24" i="15"/>
  <c r="G23" i="15"/>
  <c r="F23" i="15"/>
  <c r="E23" i="15"/>
  <c r="D23" i="15"/>
  <c r="C23" i="15"/>
  <c r="G22" i="15"/>
  <c r="F22" i="15"/>
  <c r="E22" i="15"/>
  <c r="D22" i="15"/>
  <c r="C22" i="15"/>
  <c r="G21" i="15"/>
  <c r="F21" i="15"/>
  <c r="E21" i="15"/>
  <c r="D21" i="15"/>
  <c r="C21" i="15"/>
  <c r="G20" i="15"/>
  <c r="F20" i="15"/>
  <c r="E20" i="15"/>
  <c r="D20" i="15"/>
  <c r="C20" i="15"/>
  <c r="G19" i="15"/>
  <c r="F19" i="15"/>
  <c r="E19" i="15"/>
  <c r="D19" i="15"/>
  <c r="C19" i="15"/>
  <c r="G18" i="15"/>
  <c r="F18" i="15"/>
  <c r="E18" i="15"/>
  <c r="D18" i="15"/>
  <c r="C18" i="15"/>
  <c r="G17" i="15"/>
  <c r="F17" i="15"/>
  <c r="E17" i="15"/>
  <c r="D17" i="15"/>
  <c r="C17" i="15"/>
  <c r="G16" i="15"/>
  <c r="F16" i="15"/>
  <c r="E16" i="15"/>
  <c r="D16" i="15"/>
  <c r="H16" i="15" s="1"/>
  <c r="C16" i="15"/>
  <c r="G15" i="15"/>
  <c r="F15" i="15"/>
  <c r="E15" i="15"/>
  <c r="D15" i="15"/>
  <c r="C15" i="15"/>
  <c r="G14" i="15"/>
  <c r="F14" i="15"/>
  <c r="E14" i="15"/>
  <c r="D14" i="15"/>
  <c r="C14" i="15"/>
  <c r="G13" i="15"/>
  <c r="F13" i="15"/>
  <c r="E13" i="15"/>
  <c r="D13" i="15"/>
  <c r="C13" i="15"/>
  <c r="G12" i="15"/>
  <c r="F12" i="15"/>
  <c r="E12" i="15"/>
  <c r="D12" i="15"/>
  <c r="C12" i="15"/>
  <c r="G11" i="15"/>
  <c r="F11" i="15"/>
  <c r="E11" i="15"/>
  <c r="D11" i="15"/>
  <c r="C11" i="15"/>
  <c r="G10" i="15"/>
  <c r="F10" i="15"/>
  <c r="E10" i="15"/>
  <c r="D10" i="15"/>
  <c r="H10" i="15" s="1"/>
  <c r="C10" i="15"/>
  <c r="G9" i="15"/>
  <c r="F9" i="15"/>
  <c r="E9" i="15"/>
  <c r="D9" i="15"/>
  <c r="C9" i="15"/>
  <c r="G8" i="15"/>
  <c r="F8" i="15"/>
  <c r="E8" i="15"/>
  <c r="D8" i="15"/>
  <c r="H8" i="15" s="1"/>
  <c r="C8" i="15"/>
  <c r="G7" i="15"/>
  <c r="F7" i="15"/>
  <c r="E7" i="15"/>
  <c r="D7" i="15"/>
  <c r="C7" i="15"/>
  <c r="G6" i="15"/>
  <c r="F6" i="15"/>
  <c r="E6" i="15"/>
  <c r="D6" i="15"/>
  <c r="C6" i="15"/>
  <c r="G5" i="15"/>
  <c r="F5" i="15"/>
  <c r="E5" i="15"/>
  <c r="D5" i="15"/>
  <c r="C5" i="15"/>
  <c r="G4" i="15"/>
  <c r="F4" i="15"/>
  <c r="E4" i="15"/>
  <c r="D4" i="15"/>
  <c r="C4" i="15"/>
  <c r="G3" i="15"/>
  <c r="F3" i="15"/>
  <c r="E3" i="15"/>
  <c r="D3" i="15"/>
  <c r="C3" i="15"/>
  <c r="G88" i="19"/>
  <c r="F88" i="19"/>
  <c r="E88" i="19"/>
  <c r="D88" i="19"/>
  <c r="A83" i="19"/>
  <c r="A84" i="19" s="1"/>
  <c r="G82" i="19"/>
  <c r="F82" i="19"/>
  <c r="E82" i="19"/>
  <c r="D82" i="19"/>
  <c r="G76" i="19"/>
  <c r="F76" i="19"/>
  <c r="E76" i="19"/>
  <c r="D76" i="19"/>
  <c r="G70" i="19"/>
  <c r="F70" i="19"/>
  <c r="E70" i="19"/>
  <c r="D70" i="19"/>
  <c r="C65" i="19"/>
  <c r="D53" i="17" s="1"/>
  <c r="C64" i="19"/>
  <c r="G63" i="19"/>
  <c r="F63" i="19"/>
  <c r="E63" i="19"/>
  <c r="D63" i="19"/>
  <c r="AD32" i="19"/>
  <c r="V32" i="19"/>
  <c r="N32" i="19"/>
  <c r="F32" i="19"/>
  <c r="AD31" i="19"/>
  <c r="V31" i="19"/>
  <c r="N31" i="19"/>
  <c r="F31" i="19"/>
  <c r="AD30" i="19"/>
  <c r="V30" i="19"/>
  <c r="N30" i="19"/>
  <c r="F30" i="19"/>
  <c r="AD26" i="19"/>
  <c r="V26" i="19"/>
  <c r="N26" i="19"/>
  <c r="F26" i="19"/>
  <c r="AD25" i="19"/>
  <c r="AD27" i="19" s="1"/>
  <c r="V25" i="19"/>
  <c r="N25" i="19"/>
  <c r="F25" i="19"/>
  <c r="AD24" i="19"/>
  <c r="V24" i="19"/>
  <c r="N24" i="19"/>
  <c r="F24" i="19"/>
  <c r="AD20" i="19"/>
  <c r="V20" i="19"/>
  <c r="N20" i="19"/>
  <c r="F20" i="19"/>
  <c r="AD19" i="19"/>
  <c r="V19" i="19"/>
  <c r="N19" i="19"/>
  <c r="N21" i="19" s="1"/>
  <c r="F19" i="19"/>
  <c r="F21" i="19" s="1"/>
  <c r="AD18" i="19"/>
  <c r="V18" i="19"/>
  <c r="N18" i="19"/>
  <c r="F18" i="19"/>
  <c r="AD14" i="19"/>
  <c r="V14" i="19"/>
  <c r="N14" i="19"/>
  <c r="F14" i="19"/>
  <c r="AD13" i="19"/>
  <c r="V13" i="19"/>
  <c r="N13" i="19"/>
  <c r="F13" i="19"/>
  <c r="AD12" i="19"/>
  <c r="V12" i="19"/>
  <c r="N12" i="19"/>
  <c r="F12" i="19"/>
  <c r="AD8" i="19"/>
  <c r="V8" i="19"/>
  <c r="N8" i="19"/>
  <c r="F8" i="19"/>
  <c r="A8" i="19"/>
  <c r="AD7" i="19"/>
  <c r="V7" i="19"/>
  <c r="N7" i="19"/>
  <c r="F7" i="19"/>
  <c r="A7" i="19"/>
  <c r="C66" i="19" s="1"/>
  <c r="D54" i="17" s="1"/>
  <c r="AD6" i="19"/>
  <c r="G65" i="19" s="1"/>
  <c r="H53" i="17" s="1"/>
  <c r="V6" i="19"/>
  <c r="N6" i="19"/>
  <c r="F6" i="19"/>
  <c r="G21" i="5"/>
  <c r="G22" i="5" s="1"/>
  <c r="F21" i="5"/>
  <c r="F22" i="5" s="1"/>
  <c r="E21" i="5"/>
  <c r="E22" i="5" s="1"/>
  <c r="E17" i="5"/>
  <c r="G16" i="5"/>
  <c r="G17" i="5" s="1"/>
  <c r="F16" i="5"/>
  <c r="F17" i="5" s="1"/>
  <c r="E16" i="5"/>
  <c r="G88" i="18"/>
  <c r="F88" i="18"/>
  <c r="E88" i="18"/>
  <c r="D88" i="18"/>
  <c r="A83" i="18"/>
  <c r="A84" i="18" s="1"/>
  <c r="G82" i="18"/>
  <c r="F82" i="18"/>
  <c r="E82" i="18"/>
  <c r="D82" i="18"/>
  <c r="G76" i="18"/>
  <c r="F76" i="18"/>
  <c r="E76" i="18"/>
  <c r="D76" i="18"/>
  <c r="G70" i="18"/>
  <c r="F70" i="18"/>
  <c r="E70" i="18"/>
  <c r="D70" i="18"/>
  <c r="G65" i="18"/>
  <c r="H28" i="17" s="1"/>
  <c r="C65" i="18"/>
  <c r="D28" i="17" s="1"/>
  <c r="C64" i="18"/>
  <c r="G63" i="18"/>
  <c r="F63" i="18"/>
  <c r="E63" i="18"/>
  <c r="D63" i="18"/>
  <c r="AD32" i="18"/>
  <c r="V32" i="18"/>
  <c r="N32" i="18"/>
  <c r="N33" i="18" s="1"/>
  <c r="F32" i="18"/>
  <c r="AD31" i="18"/>
  <c r="AD33" i="18" s="1"/>
  <c r="V31" i="18"/>
  <c r="N31" i="18"/>
  <c r="F31" i="18"/>
  <c r="AD30" i="18"/>
  <c r="V30" i="18"/>
  <c r="N30" i="18"/>
  <c r="F30" i="18"/>
  <c r="AD26" i="18"/>
  <c r="AD27" i="18" s="1"/>
  <c r="V26" i="18"/>
  <c r="N26" i="18"/>
  <c r="F26" i="18"/>
  <c r="AD25" i="18"/>
  <c r="V25" i="18"/>
  <c r="V27" i="18" s="1"/>
  <c r="N25" i="18"/>
  <c r="F25" i="18"/>
  <c r="AD24" i="18"/>
  <c r="V24" i="18"/>
  <c r="N24" i="18"/>
  <c r="F24" i="18"/>
  <c r="AD20" i="18"/>
  <c r="AD21" i="18" s="1"/>
  <c r="V20" i="18"/>
  <c r="N20" i="18"/>
  <c r="F20" i="18"/>
  <c r="F21" i="18" s="1"/>
  <c r="AD19" i="18"/>
  <c r="V19" i="18"/>
  <c r="N19" i="18"/>
  <c r="F19" i="18"/>
  <c r="AD18" i="18"/>
  <c r="V18" i="18"/>
  <c r="N18" i="18"/>
  <c r="F18" i="18"/>
  <c r="AD14" i="18"/>
  <c r="V14" i="18"/>
  <c r="N14" i="18"/>
  <c r="F14" i="18"/>
  <c r="AD13" i="18"/>
  <c r="AD15" i="18" s="1"/>
  <c r="V13" i="18"/>
  <c r="N13" i="18"/>
  <c r="F13" i="18"/>
  <c r="F15" i="18" s="1"/>
  <c r="AD12" i="18"/>
  <c r="V12" i="18"/>
  <c r="N12" i="18"/>
  <c r="F12" i="18"/>
  <c r="AD8" i="18"/>
  <c r="V8" i="18"/>
  <c r="N8" i="18"/>
  <c r="F8" i="18"/>
  <c r="AD7" i="18"/>
  <c r="V7" i="18"/>
  <c r="N7" i="18"/>
  <c r="N9" i="18" s="1"/>
  <c r="F7" i="18"/>
  <c r="A7" i="18"/>
  <c r="AD6" i="18"/>
  <c r="V6" i="18"/>
  <c r="F65" i="18" s="1"/>
  <c r="G28" i="17" s="1"/>
  <c r="N6" i="18"/>
  <c r="F6" i="18"/>
  <c r="C64" i="16"/>
  <c r="N6" i="16"/>
  <c r="D88" i="13"/>
  <c r="E88" i="13"/>
  <c r="F88" i="13"/>
  <c r="G88" i="13"/>
  <c r="D82" i="13"/>
  <c r="E82" i="13"/>
  <c r="F82" i="13"/>
  <c r="G82" i="13"/>
  <c r="D76" i="13"/>
  <c r="E76" i="13"/>
  <c r="F76" i="13"/>
  <c r="G76" i="13"/>
  <c r="D70" i="13"/>
  <c r="E70" i="13"/>
  <c r="F70" i="13"/>
  <c r="G70" i="13"/>
  <c r="D88" i="16"/>
  <c r="E88" i="16"/>
  <c r="F88" i="16"/>
  <c r="G88" i="16"/>
  <c r="D82" i="16"/>
  <c r="E82" i="16"/>
  <c r="F82" i="16"/>
  <c r="G82" i="16"/>
  <c r="D76" i="16"/>
  <c r="E76" i="16"/>
  <c r="F76" i="16"/>
  <c r="G76" i="16"/>
  <c r="D70" i="16"/>
  <c r="E70" i="16"/>
  <c r="F70" i="16"/>
  <c r="G70" i="16"/>
  <c r="D81" i="16"/>
  <c r="E17" i="17" s="1"/>
  <c r="F63" i="16"/>
  <c r="E63" i="16"/>
  <c r="D63" i="16"/>
  <c r="D75" i="16" s="1"/>
  <c r="E12" i="17" s="1"/>
  <c r="A83" i="16"/>
  <c r="G83" i="16" s="1"/>
  <c r="H18" i="17" s="1"/>
  <c r="C65" i="16"/>
  <c r="D3" i="17" s="1"/>
  <c r="G63" i="16"/>
  <c r="G81" i="16" s="1"/>
  <c r="H17" i="17" s="1"/>
  <c r="AD32" i="16"/>
  <c r="V32" i="16"/>
  <c r="N32" i="16"/>
  <c r="F32" i="16"/>
  <c r="AD31" i="16"/>
  <c r="V31" i="16"/>
  <c r="N31" i="16"/>
  <c r="N33" i="16" s="1"/>
  <c r="F31" i="16"/>
  <c r="F33" i="16" s="1"/>
  <c r="AD30" i="16"/>
  <c r="V30" i="16"/>
  <c r="N30" i="16"/>
  <c r="F30" i="16"/>
  <c r="AD26" i="16"/>
  <c r="AD27" i="16" s="1"/>
  <c r="V26" i="16"/>
  <c r="N26" i="16"/>
  <c r="F26" i="16"/>
  <c r="AD25" i="16"/>
  <c r="V25" i="16"/>
  <c r="V27" i="16" s="1"/>
  <c r="N25" i="16"/>
  <c r="F25" i="16"/>
  <c r="AD24" i="16"/>
  <c r="V24" i="16"/>
  <c r="N24" i="16"/>
  <c r="F24" i="16"/>
  <c r="AD20" i="16"/>
  <c r="V20" i="16"/>
  <c r="N20" i="16"/>
  <c r="F20" i="16"/>
  <c r="AD19" i="16"/>
  <c r="AD21" i="16" s="1"/>
  <c r="V19" i="16"/>
  <c r="V21" i="16" s="1"/>
  <c r="N19" i="16"/>
  <c r="F19" i="16"/>
  <c r="AD18" i="16"/>
  <c r="V18" i="16"/>
  <c r="N18" i="16"/>
  <c r="F18" i="16"/>
  <c r="AD14" i="16"/>
  <c r="V14" i="16"/>
  <c r="N14" i="16"/>
  <c r="F14" i="16"/>
  <c r="AD13" i="16"/>
  <c r="V13" i="16"/>
  <c r="N13" i="16"/>
  <c r="F13" i="16"/>
  <c r="D72" i="16" s="1"/>
  <c r="E9" i="17" s="1"/>
  <c r="AD12" i="16"/>
  <c r="V12" i="16"/>
  <c r="N12" i="16"/>
  <c r="F12" i="16"/>
  <c r="AD8" i="16"/>
  <c r="V8" i="16"/>
  <c r="N8" i="16"/>
  <c r="D67" i="16"/>
  <c r="E5" i="17" s="1"/>
  <c r="A8" i="16"/>
  <c r="A9" i="16" s="1"/>
  <c r="A10" i="16" s="1"/>
  <c r="A12" i="16" s="1"/>
  <c r="A13" i="16" s="1"/>
  <c r="A14" i="16" s="1"/>
  <c r="A15" i="16" s="1"/>
  <c r="A16" i="16" s="1"/>
  <c r="A18" i="16" s="1"/>
  <c r="A19" i="16" s="1"/>
  <c r="A20" i="16" s="1"/>
  <c r="A21" i="16" s="1"/>
  <c r="A22" i="16" s="1"/>
  <c r="A24" i="16" s="1"/>
  <c r="A25" i="16" s="1"/>
  <c r="A26" i="16" s="1"/>
  <c r="A27" i="16" s="1"/>
  <c r="A28" i="16" s="1"/>
  <c r="A30" i="16" s="1"/>
  <c r="A31" i="16" s="1"/>
  <c r="A32" i="16" s="1"/>
  <c r="A33" i="16" s="1"/>
  <c r="A34" i="16" s="1"/>
  <c r="AD7" i="16"/>
  <c r="AD9" i="16" s="1"/>
  <c r="V7" i="16"/>
  <c r="N7" i="16"/>
  <c r="A7" i="16"/>
  <c r="AD6" i="16"/>
  <c r="V6" i="16"/>
  <c r="G93" i="13"/>
  <c r="F93" i="13"/>
  <c r="G92" i="13"/>
  <c r="F92" i="13"/>
  <c r="G91" i="13"/>
  <c r="F91" i="13"/>
  <c r="G90" i="13"/>
  <c r="F90" i="13"/>
  <c r="G89" i="13"/>
  <c r="F89" i="13"/>
  <c r="G87" i="13"/>
  <c r="F87" i="13"/>
  <c r="G86" i="13"/>
  <c r="F86" i="13"/>
  <c r="G85" i="13"/>
  <c r="F85" i="13"/>
  <c r="G84" i="13"/>
  <c r="F84" i="13"/>
  <c r="G83" i="13"/>
  <c r="F83" i="13"/>
  <c r="G81" i="13"/>
  <c r="F81" i="13"/>
  <c r="G80" i="13"/>
  <c r="F80" i="13"/>
  <c r="G79" i="13"/>
  <c r="F79" i="13"/>
  <c r="G78" i="13"/>
  <c r="F78" i="13"/>
  <c r="G77" i="13"/>
  <c r="F77" i="13"/>
  <c r="G75" i="13"/>
  <c r="F75" i="13"/>
  <c r="G74" i="13"/>
  <c r="F74" i="13"/>
  <c r="G73" i="13"/>
  <c r="F73" i="13"/>
  <c r="G72" i="13"/>
  <c r="F72" i="13"/>
  <c r="G71" i="13"/>
  <c r="F71" i="13"/>
  <c r="G69" i="13"/>
  <c r="F69" i="13"/>
  <c r="G68" i="13"/>
  <c r="F68" i="13"/>
  <c r="G67" i="13"/>
  <c r="F67" i="13"/>
  <c r="G66" i="13"/>
  <c r="F66" i="13"/>
  <c r="G65" i="13"/>
  <c r="F65" i="13"/>
  <c r="D93" i="13"/>
  <c r="D92" i="13"/>
  <c r="D91" i="13"/>
  <c r="D90" i="13"/>
  <c r="D89" i="13"/>
  <c r="D87" i="13"/>
  <c r="D86" i="13"/>
  <c r="D85" i="13"/>
  <c r="D84" i="13"/>
  <c r="D83" i="13"/>
  <c r="D81" i="13"/>
  <c r="D80" i="13"/>
  <c r="D79" i="13"/>
  <c r="D78" i="13"/>
  <c r="D77" i="13"/>
  <c r="D75" i="13"/>
  <c r="D74" i="13"/>
  <c r="D73" i="13"/>
  <c r="D72" i="13"/>
  <c r="D71" i="13"/>
  <c r="D69" i="13"/>
  <c r="D68" i="13"/>
  <c r="D67" i="13"/>
  <c r="D66" i="13"/>
  <c r="D65" i="13"/>
  <c r="E90" i="13"/>
  <c r="E91" i="13"/>
  <c r="E92" i="13"/>
  <c r="E93" i="13"/>
  <c r="E89" i="13"/>
  <c r="E87" i="13"/>
  <c r="E86" i="13"/>
  <c r="E85" i="13"/>
  <c r="E84" i="13"/>
  <c r="E83" i="13"/>
  <c r="E78" i="13"/>
  <c r="E79" i="13"/>
  <c r="E80" i="13"/>
  <c r="E81" i="13"/>
  <c r="E77" i="13"/>
  <c r="E72" i="13"/>
  <c r="E73" i="13"/>
  <c r="E74" i="13"/>
  <c r="E75" i="13"/>
  <c r="E71" i="13"/>
  <c r="E66" i="13"/>
  <c r="E67" i="13"/>
  <c r="E68" i="13"/>
  <c r="E69" i="13"/>
  <c r="E65" i="13"/>
  <c r="C93" i="13"/>
  <c r="C92" i="13"/>
  <c r="C91" i="13"/>
  <c r="C90" i="13"/>
  <c r="C89" i="13"/>
  <c r="C87" i="13"/>
  <c r="C86" i="13"/>
  <c r="C85" i="13"/>
  <c r="C84" i="13"/>
  <c r="C83" i="13"/>
  <c r="C81" i="13"/>
  <c r="C80" i="13"/>
  <c r="C79" i="13"/>
  <c r="C78" i="13"/>
  <c r="C77" i="13"/>
  <c r="C75" i="13"/>
  <c r="C74" i="13"/>
  <c r="C73" i="13"/>
  <c r="C72" i="13"/>
  <c r="C71" i="13"/>
  <c r="C69" i="13"/>
  <c r="C68" i="13"/>
  <c r="C67" i="13"/>
  <c r="C66" i="13"/>
  <c r="C65" i="13"/>
  <c r="C88" i="13"/>
  <c r="C82" i="13"/>
  <c r="C76" i="13"/>
  <c r="C70" i="13"/>
  <c r="A89" i="13"/>
  <c r="A90" i="13" s="1"/>
  <c r="A91" i="13" s="1"/>
  <c r="A92" i="13" s="1"/>
  <c r="A93" i="13" s="1"/>
  <c r="A83" i="13"/>
  <c r="A84" i="13" s="1"/>
  <c r="A85" i="13" s="1"/>
  <c r="A86" i="13" s="1"/>
  <c r="A87" i="13" s="1"/>
  <c r="C64" i="13"/>
  <c r="G63" i="13"/>
  <c r="F63" i="13"/>
  <c r="D63" i="13"/>
  <c r="E63" i="13"/>
  <c r="A8" i="13"/>
  <c r="A9" i="13"/>
  <c r="A10" i="13" s="1"/>
  <c r="A12" i="13" s="1"/>
  <c r="A13" i="13" s="1"/>
  <c r="A14" i="13" s="1"/>
  <c r="A15" i="13" s="1"/>
  <c r="A16" i="13" s="1"/>
  <c r="A18" i="13" s="1"/>
  <c r="A19" i="13" s="1"/>
  <c r="A20" i="13" s="1"/>
  <c r="A21" i="13" s="1"/>
  <c r="A22" i="13" s="1"/>
  <c r="A24" i="13" s="1"/>
  <c r="A25" i="13" s="1"/>
  <c r="A26" i="13" s="1"/>
  <c r="A27" i="13" s="1"/>
  <c r="A28" i="13" s="1"/>
  <c r="A30" i="13" s="1"/>
  <c r="A31" i="13" s="1"/>
  <c r="A32" i="13" s="1"/>
  <c r="A33" i="13" s="1"/>
  <c r="A34" i="13" s="1"/>
  <c r="A7" i="13"/>
  <c r="AD32" i="13"/>
  <c r="AD31" i="13"/>
  <c r="AD30" i="13"/>
  <c r="AD26" i="13"/>
  <c r="AD25" i="13"/>
  <c r="AD24" i="13"/>
  <c r="AD20" i="13"/>
  <c r="AD19" i="13"/>
  <c r="AD21" i="13" s="1"/>
  <c r="AD18" i="13"/>
  <c r="AD14" i="13"/>
  <c r="AD13" i="13"/>
  <c r="AD12" i="13"/>
  <c r="AD8" i="13"/>
  <c r="AD7" i="13"/>
  <c r="AD6" i="13"/>
  <c r="V32" i="13"/>
  <c r="V31" i="13"/>
  <c r="V30" i="13"/>
  <c r="V26" i="13"/>
  <c r="V25" i="13"/>
  <c r="V27" i="13" s="1"/>
  <c r="V24" i="13"/>
  <c r="V20" i="13"/>
  <c r="V19" i="13"/>
  <c r="V18" i="13"/>
  <c r="V14" i="13"/>
  <c r="V13" i="13"/>
  <c r="V12" i="13"/>
  <c r="V8" i="13"/>
  <c r="V7" i="13"/>
  <c r="V6" i="13"/>
  <c r="N32" i="13"/>
  <c r="N31" i="13"/>
  <c r="N30" i="13"/>
  <c r="N26" i="13"/>
  <c r="N25" i="13"/>
  <c r="N24" i="13"/>
  <c r="N20" i="13"/>
  <c r="N19" i="13"/>
  <c r="N18" i="13"/>
  <c r="N14" i="13"/>
  <c r="N13" i="13"/>
  <c r="N12" i="13"/>
  <c r="N8" i="13"/>
  <c r="N7" i="13"/>
  <c r="N6" i="13"/>
  <c r="F32" i="13"/>
  <c r="F31" i="13"/>
  <c r="F30" i="13"/>
  <c r="F26" i="13"/>
  <c r="F25" i="13"/>
  <c r="F24" i="13"/>
  <c r="F20" i="13"/>
  <c r="F19" i="13"/>
  <c r="F18" i="13"/>
  <c r="F14" i="13"/>
  <c r="F13" i="13"/>
  <c r="F12" i="13"/>
  <c r="F8" i="13"/>
  <c r="F7" i="13"/>
  <c r="F6" i="13"/>
  <c r="H5" i="15" l="1"/>
  <c r="H13" i="15"/>
  <c r="H21" i="15"/>
  <c r="H18" i="15"/>
  <c r="H7" i="15"/>
  <c r="H15" i="15"/>
  <c r="H23" i="15"/>
  <c r="H4" i="15"/>
  <c r="H12" i="15"/>
  <c r="H20" i="15"/>
  <c r="H9" i="15"/>
  <c r="H17" i="15"/>
  <c r="H25" i="15"/>
  <c r="H6" i="15"/>
  <c r="H14" i="15"/>
  <c r="H22" i="15"/>
  <c r="H11" i="15"/>
  <c r="H19" i="15"/>
  <c r="H27" i="15"/>
  <c r="H3" i="15"/>
  <c r="N33" i="19"/>
  <c r="V9" i="19"/>
  <c r="AD33" i="19"/>
  <c r="AD9" i="19"/>
  <c r="F15" i="19"/>
  <c r="AD21" i="19"/>
  <c r="V33" i="19"/>
  <c r="N9" i="19"/>
  <c r="F27" i="19"/>
  <c r="V27" i="19"/>
  <c r="V15" i="19"/>
  <c r="N27" i="19"/>
  <c r="AD15" i="19"/>
  <c r="V21" i="19"/>
  <c r="N15" i="19"/>
  <c r="F33" i="19"/>
  <c r="F9" i="19"/>
  <c r="D66" i="19"/>
  <c r="E54" i="17" s="1"/>
  <c r="I54" i="17" s="1"/>
  <c r="A85" i="19"/>
  <c r="E67" i="19"/>
  <c r="F55" i="17" s="1"/>
  <c r="F67" i="19"/>
  <c r="G55" i="17" s="1"/>
  <c r="E66" i="19"/>
  <c r="F54" i="17" s="1"/>
  <c r="F69" i="19"/>
  <c r="G57" i="17" s="1"/>
  <c r="G78" i="19"/>
  <c r="H64" i="17" s="1"/>
  <c r="F66" i="19"/>
  <c r="G54" i="17" s="1"/>
  <c r="A9" i="19"/>
  <c r="A10" i="19" s="1"/>
  <c r="A12" i="19" s="1"/>
  <c r="A13" i="19" s="1"/>
  <c r="A14" i="19" s="1"/>
  <c r="A15" i="19" s="1"/>
  <c r="A16" i="19" s="1"/>
  <c r="A18" i="19" s="1"/>
  <c r="A19" i="19" s="1"/>
  <c r="A20" i="19" s="1"/>
  <c r="A21" i="19" s="1"/>
  <c r="A22" i="19" s="1"/>
  <c r="A24" i="19" s="1"/>
  <c r="A25" i="19" s="1"/>
  <c r="A26" i="19" s="1"/>
  <c r="A27" i="19" s="1"/>
  <c r="A28" i="19" s="1"/>
  <c r="A30" i="19" s="1"/>
  <c r="A31" i="19" s="1"/>
  <c r="A32" i="19" s="1"/>
  <c r="A33" i="19" s="1"/>
  <c r="A34" i="19" s="1"/>
  <c r="D65" i="19"/>
  <c r="E53" i="17" s="1"/>
  <c r="I53" i="17" s="1"/>
  <c r="G66" i="19"/>
  <c r="H54" i="17" s="1"/>
  <c r="F77" i="19"/>
  <c r="G63" i="17" s="1"/>
  <c r="G80" i="19"/>
  <c r="H66" i="17" s="1"/>
  <c r="G67" i="19"/>
  <c r="H55" i="17" s="1"/>
  <c r="E69" i="19"/>
  <c r="F57" i="17" s="1"/>
  <c r="E65" i="19"/>
  <c r="F53" i="17" s="1"/>
  <c r="C67" i="19"/>
  <c r="D55" i="17" s="1"/>
  <c r="C70" i="19"/>
  <c r="C81" i="19"/>
  <c r="D67" i="17" s="1"/>
  <c r="F73" i="19"/>
  <c r="G60" i="17" s="1"/>
  <c r="F65" i="19"/>
  <c r="G53" i="17" s="1"/>
  <c r="D67" i="19"/>
  <c r="E55" i="17" s="1"/>
  <c r="I55" i="17" s="1"/>
  <c r="AD9" i="18"/>
  <c r="V9" i="18"/>
  <c r="N27" i="18"/>
  <c r="N21" i="18"/>
  <c r="V33" i="18"/>
  <c r="V21" i="18"/>
  <c r="V15" i="18"/>
  <c r="N15" i="18"/>
  <c r="F33" i="18"/>
  <c r="F27" i="18"/>
  <c r="F9" i="18"/>
  <c r="D68" i="18" s="1"/>
  <c r="E31" i="17" s="1"/>
  <c r="G79" i="18"/>
  <c r="H40" i="17" s="1"/>
  <c r="D84" i="18"/>
  <c r="E44" i="17" s="1"/>
  <c r="A85" i="18"/>
  <c r="E84" i="18"/>
  <c r="F44" i="17" s="1"/>
  <c r="C75" i="18"/>
  <c r="D37" i="17" s="1"/>
  <c r="D78" i="18"/>
  <c r="E39" i="17" s="1"/>
  <c r="D75" i="18"/>
  <c r="E37" i="17" s="1"/>
  <c r="C80" i="18"/>
  <c r="D41" i="17" s="1"/>
  <c r="F81" i="18"/>
  <c r="G42" i="17" s="1"/>
  <c r="G73" i="18"/>
  <c r="H35" i="17" s="1"/>
  <c r="C77" i="18"/>
  <c r="D38" i="17" s="1"/>
  <c r="F78" i="18"/>
  <c r="G39" i="17" s="1"/>
  <c r="A8" i="18"/>
  <c r="A9" i="18" s="1"/>
  <c r="A10" i="18" s="1"/>
  <c r="A12" i="18" s="1"/>
  <c r="A13" i="18" s="1"/>
  <c r="A14" i="18" s="1"/>
  <c r="A15" i="18" s="1"/>
  <c r="A16" i="18" s="1"/>
  <c r="A18" i="18" s="1"/>
  <c r="A19" i="18" s="1"/>
  <c r="A20" i="18" s="1"/>
  <c r="A21" i="18" s="1"/>
  <c r="A22" i="18" s="1"/>
  <c r="A24" i="18" s="1"/>
  <c r="A25" i="18" s="1"/>
  <c r="A26" i="18" s="1"/>
  <c r="A27" i="18" s="1"/>
  <c r="A28" i="18" s="1"/>
  <c r="A30" i="18" s="1"/>
  <c r="A31" i="18" s="1"/>
  <c r="A32" i="18" s="1"/>
  <c r="A33" i="18" s="1"/>
  <c r="A34" i="18" s="1"/>
  <c r="C66" i="18"/>
  <c r="D29" i="17" s="1"/>
  <c r="D69" i="18"/>
  <c r="E32" i="17" s="1"/>
  <c r="E72" i="18"/>
  <c r="F34" i="17" s="1"/>
  <c r="G78" i="18"/>
  <c r="H39" i="17" s="1"/>
  <c r="E80" i="18"/>
  <c r="F41" i="17" s="1"/>
  <c r="E83" i="18"/>
  <c r="F43" i="17" s="1"/>
  <c r="D66" i="18"/>
  <c r="E29" i="17" s="1"/>
  <c r="F72" i="18"/>
  <c r="G34" i="17" s="1"/>
  <c r="D74" i="18"/>
  <c r="E36" i="17" s="1"/>
  <c r="E77" i="18"/>
  <c r="F38" i="17" s="1"/>
  <c r="C79" i="18"/>
  <c r="D40" i="17" s="1"/>
  <c r="E66" i="18"/>
  <c r="F29" i="17" s="1"/>
  <c r="C68" i="18"/>
  <c r="D31" i="17" s="1"/>
  <c r="F69" i="18"/>
  <c r="G32" i="17" s="1"/>
  <c r="G72" i="18"/>
  <c r="H34" i="17" s="1"/>
  <c r="E74" i="18"/>
  <c r="F36" i="17" s="1"/>
  <c r="G80" i="18"/>
  <c r="H41" i="17" s="1"/>
  <c r="G83" i="18"/>
  <c r="H43" i="17" s="1"/>
  <c r="F66" i="18"/>
  <c r="G29" i="17" s="1"/>
  <c r="G69" i="18"/>
  <c r="H32" i="17" s="1"/>
  <c r="E71" i="18"/>
  <c r="F33" i="17" s="1"/>
  <c r="G77" i="18"/>
  <c r="H38" i="17" s="1"/>
  <c r="E79" i="18"/>
  <c r="F40" i="17" s="1"/>
  <c r="D65" i="18"/>
  <c r="G66" i="18"/>
  <c r="H29" i="17" s="1"/>
  <c r="E68" i="18"/>
  <c r="F31" i="17" s="1"/>
  <c r="D73" i="18"/>
  <c r="E35" i="17" s="1"/>
  <c r="G74" i="18"/>
  <c r="H36" i="17" s="1"/>
  <c r="F79" i="18"/>
  <c r="G40" i="17" s="1"/>
  <c r="D81" i="18"/>
  <c r="E42" i="17" s="1"/>
  <c r="E65" i="18"/>
  <c r="F28" i="17" s="1"/>
  <c r="G71" i="18"/>
  <c r="H33" i="17" s="1"/>
  <c r="E73" i="18"/>
  <c r="F35" i="17" s="1"/>
  <c r="E78" i="16"/>
  <c r="F14" i="17" s="1"/>
  <c r="E73" i="16"/>
  <c r="F10" i="17" s="1"/>
  <c r="E71" i="16"/>
  <c r="F8" i="17" s="1"/>
  <c r="D77" i="16"/>
  <c r="D79" i="16"/>
  <c r="E15" i="17" s="1"/>
  <c r="E81" i="16"/>
  <c r="F17" i="17" s="1"/>
  <c r="F81" i="16"/>
  <c r="G17" i="17" s="1"/>
  <c r="N9" i="16"/>
  <c r="E68" i="16" s="1"/>
  <c r="F6" i="17" s="1"/>
  <c r="D71" i="16"/>
  <c r="D73" i="16"/>
  <c r="E10" i="17" s="1"/>
  <c r="F21" i="16"/>
  <c r="D80" i="16" s="1"/>
  <c r="E16" i="17" s="1"/>
  <c r="D83" i="16"/>
  <c r="D66" i="16"/>
  <c r="E4" i="17" s="1"/>
  <c r="D69" i="16"/>
  <c r="E7" i="17" s="1"/>
  <c r="D65" i="16"/>
  <c r="E75" i="16"/>
  <c r="F12" i="17" s="1"/>
  <c r="E66" i="16"/>
  <c r="F4" i="17" s="1"/>
  <c r="E83" i="16"/>
  <c r="F18" i="17" s="1"/>
  <c r="F66" i="16"/>
  <c r="G4" i="17" s="1"/>
  <c r="F71" i="16"/>
  <c r="G8" i="17" s="1"/>
  <c r="F73" i="16"/>
  <c r="G10" i="17" s="1"/>
  <c r="F75" i="16"/>
  <c r="G12" i="17" s="1"/>
  <c r="F78" i="16"/>
  <c r="G14" i="17" s="1"/>
  <c r="F80" i="16"/>
  <c r="G16" i="17" s="1"/>
  <c r="F83" i="16"/>
  <c r="G18" i="17" s="1"/>
  <c r="G66" i="16"/>
  <c r="H4" i="17" s="1"/>
  <c r="G68" i="16"/>
  <c r="H6" i="17" s="1"/>
  <c r="G71" i="16"/>
  <c r="H8" i="17" s="1"/>
  <c r="G73" i="16"/>
  <c r="H10" i="17" s="1"/>
  <c r="G75" i="16"/>
  <c r="H12" i="17" s="1"/>
  <c r="G78" i="16"/>
  <c r="H14" i="17" s="1"/>
  <c r="G80" i="16"/>
  <c r="H16" i="17" s="1"/>
  <c r="N27" i="16"/>
  <c r="E67" i="16"/>
  <c r="F5" i="17" s="1"/>
  <c r="E69" i="16"/>
  <c r="F7" i="17" s="1"/>
  <c r="E72" i="16"/>
  <c r="F9" i="17" s="1"/>
  <c r="E77" i="16"/>
  <c r="F13" i="17" s="1"/>
  <c r="E79" i="16"/>
  <c r="F15" i="17" s="1"/>
  <c r="V9" i="16"/>
  <c r="F68" i="16" s="1"/>
  <c r="G6" i="17" s="1"/>
  <c r="F67" i="16"/>
  <c r="G5" i="17" s="1"/>
  <c r="F69" i="16"/>
  <c r="G7" i="17" s="1"/>
  <c r="F72" i="16"/>
  <c r="G9" i="17" s="1"/>
  <c r="F74" i="16"/>
  <c r="G11" i="17" s="1"/>
  <c r="F77" i="16"/>
  <c r="G13" i="17" s="1"/>
  <c r="F79" i="16"/>
  <c r="G15" i="17" s="1"/>
  <c r="D78" i="16"/>
  <c r="E14" i="17" s="1"/>
  <c r="F15" i="16"/>
  <c r="D74" i="16" s="1"/>
  <c r="E11" i="17" s="1"/>
  <c r="D68" i="16"/>
  <c r="E6" i="17" s="1"/>
  <c r="G67" i="16"/>
  <c r="H5" i="17" s="1"/>
  <c r="G69" i="16"/>
  <c r="H7" i="17" s="1"/>
  <c r="G72" i="16"/>
  <c r="H9" i="17" s="1"/>
  <c r="G77" i="16"/>
  <c r="H13" i="17" s="1"/>
  <c r="G79" i="16"/>
  <c r="H15" i="17" s="1"/>
  <c r="AD33" i="16"/>
  <c r="AD15" i="16"/>
  <c r="G74" i="16" s="1"/>
  <c r="H11" i="17" s="1"/>
  <c r="V33" i="16"/>
  <c r="V15" i="16"/>
  <c r="N21" i="16"/>
  <c r="E80" i="16" s="1"/>
  <c r="F16" i="17" s="1"/>
  <c r="N15" i="16"/>
  <c r="E74" i="16" s="1"/>
  <c r="F11" i="17" s="1"/>
  <c r="F27" i="16"/>
  <c r="C71" i="16"/>
  <c r="D8" i="17" s="1"/>
  <c r="F65" i="16"/>
  <c r="G3" i="17" s="1"/>
  <c r="C76" i="16"/>
  <c r="C80" i="16"/>
  <c r="D16" i="17" s="1"/>
  <c r="G65" i="16"/>
  <c r="H3" i="17" s="1"/>
  <c r="C69" i="16"/>
  <c r="D7" i="17" s="1"/>
  <c r="C73" i="16"/>
  <c r="D10" i="17" s="1"/>
  <c r="C77" i="16"/>
  <c r="D13" i="17" s="1"/>
  <c r="A84" i="16"/>
  <c r="C66" i="16"/>
  <c r="D4" i="17" s="1"/>
  <c r="C82" i="16"/>
  <c r="C75" i="16"/>
  <c r="D12" i="17" s="1"/>
  <c r="C79" i="16"/>
  <c r="D15" i="17" s="1"/>
  <c r="C68" i="16"/>
  <c r="D6" i="17" s="1"/>
  <c r="C72" i="16"/>
  <c r="D9" i="17" s="1"/>
  <c r="C83" i="16"/>
  <c r="D18" i="17" s="1"/>
  <c r="C81" i="16"/>
  <c r="D17" i="17" s="1"/>
  <c r="C70" i="16"/>
  <c r="C74" i="16"/>
  <c r="D11" i="17" s="1"/>
  <c r="C78" i="16"/>
  <c r="D14" i="17" s="1"/>
  <c r="E65" i="16"/>
  <c r="F3" i="17" s="1"/>
  <c r="C67" i="16"/>
  <c r="D5" i="17" s="1"/>
  <c r="AD9" i="13"/>
  <c r="AD15" i="13"/>
  <c r="AD27" i="13"/>
  <c r="AD33" i="13"/>
  <c r="F33" i="13"/>
  <c r="V21" i="13"/>
  <c r="V9" i="13"/>
  <c r="V15" i="13"/>
  <c r="V33" i="13"/>
  <c r="N33" i="13"/>
  <c r="N21" i="13"/>
  <c r="N15" i="13"/>
  <c r="N9" i="13"/>
  <c r="N27" i="13"/>
  <c r="F9" i="13"/>
  <c r="F27" i="13"/>
  <c r="F15" i="13"/>
  <c r="F21" i="13"/>
  <c r="G34" i="5"/>
  <c r="G35" i="5" s="1"/>
  <c r="F34" i="5"/>
  <c r="F35" i="5" s="1"/>
  <c r="E34" i="5"/>
  <c r="E35" i="5" s="1"/>
  <c r="G29" i="5"/>
  <c r="G30" i="5" s="1"/>
  <c r="F29" i="5"/>
  <c r="F30" i="5" s="1"/>
  <c r="E29" i="5"/>
  <c r="E30" i="5" s="1"/>
  <c r="G47" i="5"/>
  <c r="G48" i="5" s="1"/>
  <c r="F47" i="5"/>
  <c r="F48" i="5" s="1"/>
  <c r="E47" i="5"/>
  <c r="E48" i="5" s="1"/>
  <c r="G42" i="5"/>
  <c r="G43" i="5" s="1"/>
  <c r="F42" i="5"/>
  <c r="F43" i="5" s="1"/>
  <c r="E42" i="5"/>
  <c r="E43" i="5" s="1"/>
  <c r="G59" i="5"/>
  <c r="G60" i="5" s="1"/>
  <c r="F59" i="5"/>
  <c r="F60" i="5" s="1"/>
  <c r="E59" i="5"/>
  <c r="E60" i="5" s="1"/>
  <c r="G54" i="5"/>
  <c r="G55" i="5" s="1"/>
  <c r="F54" i="5"/>
  <c r="F55" i="5" s="1"/>
  <c r="E54" i="5"/>
  <c r="E55" i="5" s="1"/>
  <c r="G95" i="5"/>
  <c r="G96" i="5" s="1"/>
  <c r="F95" i="5"/>
  <c r="F96" i="5" s="1"/>
  <c r="E95" i="5"/>
  <c r="E96" i="5" s="1"/>
  <c r="G90" i="5"/>
  <c r="G91" i="5" s="1"/>
  <c r="F90" i="5"/>
  <c r="F91" i="5" s="1"/>
  <c r="E90" i="5"/>
  <c r="E91" i="5" s="1"/>
  <c r="G71" i="5"/>
  <c r="G72" i="5" s="1"/>
  <c r="F71" i="5"/>
  <c r="F72" i="5" s="1"/>
  <c r="E71" i="5"/>
  <c r="E72" i="5" s="1"/>
  <c r="G66" i="5"/>
  <c r="G67" i="5" s="1"/>
  <c r="F66" i="5"/>
  <c r="F67" i="5" s="1"/>
  <c r="E66" i="5"/>
  <c r="E67" i="5" s="1"/>
  <c r="F83" i="5"/>
  <c r="F84" i="5" s="1"/>
  <c r="G83" i="5"/>
  <c r="G84" i="5" s="1"/>
  <c r="E83" i="5"/>
  <c r="E84" i="5" s="1"/>
  <c r="F78" i="5"/>
  <c r="F79" i="5" s="1"/>
  <c r="G78" i="5"/>
  <c r="G79" i="5" s="1"/>
  <c r="E78" i="5"/>
  <c r="E79" i="5" s="1"/>
  <c r="F5" i="5"/>
  <c r="F6" i="5"/>
  <c r="F7" i="5"/>
  <c r="F4" i="5"/>
  <c r="E8" i="5"/>
  <c r="D8" i="5"/>
  <c r="I4" i="17" l="1"/>
  <c r="I9" i="17"/>
  <c r="I12" i="17"/>
  <c r="I17" i="17"/>
  <c r="I16" i="17"/>
  <c r="I5" i="17"/>
  <c r="I14" i="17"/>
  <c r="I7" i="17"/>
  <c r="I29" i="17"/>
  <c r="I10" i="17"/>
  <c r="I15" i="17"/>
  <c r="I6" i="17"/>
  <c r="I11" i="17"/>
  <c r="D72" i="19"/>
  <c r="E59" i="17" s="1"/>
  <c r="I59" i="17" s="1"/>
  <c r="C75" i="19"/>
  <c r="D62" i="17" s="1"/>
  <c r="C83" i="19"/>
  <c r="D68" i="17" s="1"/>
  <c r="E72" i="19"/>
  <c r="F59" i="17" s="1"/>
  <c r="C79" i="19"/>
  <c r="D65" i="17" s="1"/>
  <c r="D78" i="19"/>
  <c r="E64" i="17" s="1"/>
  <c r="G83" i="19"/>
  <c r="H68" i="17" s="1"/>
  <c r="F68" i="19"/>
  <c r="G56" i="17" s="1"/>
  <c r="C77" i="19"/>
  <c r="D63" i="17" s="1"/>
  <c r="D79" i="19"/>
  <c r="E65" i="17" s="1"/>
  <c r="E78" i="19"/>
  <c r="F64" i="17" s="1"/>
  <c r="E77" i="19"/>
  <c r="F63" i="17" s="1"/>
  <c r="D74" i="19"/>
  <c r="E61" i="17" s="1"/>
  <c r="G84" i="19"/>
  <c r="H69" i="17" s="1"/>
  <c r="G73" i="19"/>
  <c r="H60" i="17" s="1"/>
  <c r="E74" i="19"/>
  <c r="F61" i="17" s="1"/>
  <c r="E84" i="19"/>
  <c r="F69" i="17" s="1"/>
  <c r="G68" i="19"/>
  <c r="H56" i="17" s="1"/>
  <c r="E79" i="19"/>
  <c r="F65" i="17" s="1"/>
  <c r="C76" i="19"/>
  <c r="D83" i="19"/>
  <c r="E68" i="17" s="1"/>
  <c r="D75" i="19"/>
  <c r="E62" i="17" s="1"/>
  <c r="G72" i="19"/>
  <c r="H59" i="17" s="1"/>
  <c r="D85" i="19"/>
  <c r="E70" i="17" s="1"/>
  <c r="E85" i="19"/>
  <c r="F70" i="17" s="1"/>
  <c r="C85" i="19"/>
  <c r="D70" i="17" s="1"/>
  <c r="A86" i="19"/>
  <c r="G85" i="19"/>
  <c r="H70" i="17" s="1"/>
  <c r="F85" i="19"/>
  <c r="G70" i="17" s="1"/>
  <c r="G77" i="19"/>
  <c r="H63" i="17" s="1"/>
  <c r="E80" i="19"/>
  <c r="F66" i="17" s="1"/>
  <c r="C80" i="19"/>
  <c r="D66" i="17" s="1"/>
  <c r="F74" i="19"/>
  <c r="G61" i="17" s="1"/>
  <c r="F72" i="19"/>
  <c r="G59" i="17" s="1"/>
  <c r="C69" i="19"/>
  <c r="D57" i="17" s="1"/>
  <c r="D71" i="19"/>
  <c r="E58" i="17" s="1"/>
  <c r="G81" i="19"/>
  <c r="H67" i="17" s="1"/>
  <c r="E73" i="19"/>
  <c r="F60" i="17" s="1"/>
  <c r="D84" i="19"/>
  <c r="E69" i="17" s="1"/>
  <c r="G74" i="19"/>
  <c r="H61" i="17" s="1"/>
  <c r="D77" i="19"/>
  <c r="E63" i="17" s="1"/>
  <c r="I63" i="17" s="1"/>
  <c r="D69" i="19"/>
  <c r="E57" i="17" s="1"/>
  <c r="I57" i="17" s="1"/>
  <c r="C73" i="19"/>
  <c r="D60" i="17" s="1"/>
  <c r="C68" i="19"/>
  <c r="D56" i="17" s="1"/>
  <c r="E83" i="19"/>
  <c r="F68" i="17" s="1"/>
  <c r="G69" i="19"/>
  <c r="H57" i="17" s="1"/>
  <c r="D80" i="19"/>
  <c r="E66" i="17" s="1"/>
  <c r="C78" i="19"/>
  <c r="D64" i="17" s="1"/>
  <c r="F84" i="19"/>
  <c r="G69" i="17" s="1"/>
  <c r="E75" i="19"/>
  <c r="F62" i="17" s="1"/>
  <c r="D73" i="19"/>
  <c r="E60" i="17" s="1"/>
  <c r="I60" i="17" s="1"/>
  <c r="G75" i="19"/>
  <c r="H62" i="17" s="1"/>
  <c r="G79" i="19"/>
  <c r="H65" i="17" s="1"/>
  <c r="E71" i="19"/>
  <c r="F58" i="17" s="1"/>
  <c r="F78" i="19"/>
  <c r="G64" i="17" s="1"/>
  <c r="C82" i="19"/>
  <c r="D68" i="19"/>
  <c r="E56" i="17" s="1"/>
  <c r="C74" i="19"/>
  <c r="D61" i="17" s="1"/>
  <c r="D81" i="19"/>
  <c r="E67" i="17" s="1"/>
  <c r="I67" i="17" s="1"/>
  <c r="C84" i="19"/>
  <c r="D69" i="17" s="1"/>
  <c r="C72" i="19"/>
  <c r="D59" i="17" s="1"/>
  <c r="E81" i="19"/>
  <c r="F67" i="17" s="1"/>
  <c r="F71" i="19"/>
  <c r="G58" i="17" s="1"/>
  <c r="C71" i="19"/>
  <c r="D58" i="17" s="1"/>
  <c r="F83" i="19"/>
  <c r="G68" i="17" s="1"/>
  <c r="E68" i="19"/>
  <c r="F56" i="17" s="1"/>
  <c r="F75" i="19"/>
  <c r="G62" i="17" s="1"/>
  <c r="F80" i="19"/>
  <c r="G66" i="17" s="1"/>
  <c r="F81" i="19"/>
  <c r="G67" i="17" s="1"/>
  <c r="F79" i="19"/>
  <c r="G65" i="17" s="1"/>
  <c r="G71" i="19"/>
  <c r="H58" i="17" s="1"/>
  <c r="E8" i="17"/>
  <c r="I8" i="17" s="1"/>
  <c r="H75" i="16"/>
  <c r="H69" i="16"/>
  <c r="E3" i="17"/>
  <c r="I3" i="17" s="1"/>
  <c r="E18" i="17"/>
  <c r="I18" i="17" s="1"/>
  <c r="E13" i="17"/>
  <c r="I13" i="17" s="1"/>
  <c r="H81" i="16"/>
  <c r="E28" i="17"/>
  <c r="I28" i="17" s="1"/>
  <c r="D72" i="18"/>
  <c r="E34" i="17" s="1"/>
  <c r="I34" i="17" s="1"/>
  <c r="F73" i="18"/>
  <c r="G35" i="17" s="1"/>
  <c r="I35" i="17" s="1"/>
  <c r="F84" i="18"/>
  <c r="G44" i="17" s="1"/>
  <c r="F71" i="18"/>
  <c r="G33" i="17" s="1"/>
  <c r="F74" i="18"/>
  <c r="G36" i="17" s="1"/>
  <c r="I36" i="17" s="1"/>
  <c r="D79" i="18"/>
  <c r="E40" i="17" s="1"/>
  <c r="I40" i="17" s="1"/>
  <c r="C71" i="18"/>
  <c r="D33" i="17" s="1"/>
  <c r="D77" i="18"/>
  <c r="D83" i="18"/>
  <c r="C69" i="18"/>
  <c r="D32" i="17" s="1"/>
  <c r="C72" i="18"/>
  <c r="D34" i="17" s="1"/>
  <c r="G84" i="18"/>
  <c r="H44" i="17" s="1"/>
  <c r="C67" i="18"/>
  <c r="D30" i="17" s="1"/>
  <c r="C70" i="18"/>
  <c r="C73" i="18"/>
  <c r="D35" i="17" s="1"/>
  <c r="F77" i="18"/>
  <c r="G38" i="17" s="1"/>
  <c r="F83" i="18"/>
  <c r="G43" i="17" s="1"/>
  <c r="E69" i="18"/>
  <c r="F32" i="17" s="1"/>
  <c r="I32" i="17" s="1"/>
  <c r="F75" i="18"/>
  <c r="G37" i="17" s="1"/>
  <c r="G81" i="18"/>
  <c r="H42" i="17" s="1"/>
  <c r="E67" i="18"/>
  <c r="F30" i="17" s="1"/>
  <c r="G68" i="18"/>
  <c r="H31" i="17" s="1"/>
  <c r="F85" i="18"/>
  <c r="G45" i="17" s="1"/>
  <c r="E85" i="18"/>
  <c r="F45" i="17" s="1"/>
  <c r="D85" i="18"/>
  <c r="E45" i="17" s="1"/>
  <c r="C85" i="18"/>
  <c r="D45" i="17" s="1"/>
  <c r="A86" i="18"/>
  <c r="G85" i="18"/>
  <c r="H45" i="17" s="1"/>
  <c r="C76" i="18"/>
  <c r="F80" i="18"/>
  <c r="G41" i="17" s="1"/>
  <c r="G67" i="18"/>
  <c r="H30" i="17" s="1"/>
  <c r="C74" i="18"/>
  <c r="D36" i="17" s="1"/>
  <c r="D80" i="18"/>
  <c r="E41" i="17" s="1"/>
  <c r="C83" i="18"/>
  <c r="D43" i="17" s="1"/>
  <c r="D67" i="18"/>
  <c r="E30" i="17" s="1"/>
  <c r="C84" i="18"/>
  <c r="D44" i="17" s="1"/>
  <c r="C78" i="18"/>
  <c r="D39" i="17" s="1"/>
  <c r="C81" i="18"/>
  <c r="D42" i="17" s="1"/>
  <c r="D71" i="18"/>
  <c r="G75" i="18"/>
  <c r="H37" i="17" s="1"/>
  <c r="C82" i="18"/>
  <c r="F67" i="18"/>
  <c r="G30" i="17" s="1"/>
  <c r="E75" i="18"/>
  <c r="F37" i="17" s="1"/>
  <c r="I37" i="17" s="1"/>
  <c r="E78" i="18"/>
  <c r="F39" i="17" s="1"/>
  <c r="I39" i="17" s="1"/>
  <c r="F68" i="18"/>
  <c r="G31" i="17" s="1"/>
  <c r="E81" i="18"/>
  <c r="F42" i="17" s="1"/>
  <c r="G84" i="16"/>
  <c r="H19" i="17" s="1"/>
  <c r="F84" i="16"/>
  <c r="G19" i="17" s="1"/>
  <c r="D84" i="16"/>
  <c r="E19" i="17" s="1"/>
  <c r="E84" i="16"/>
  <c r="F19" i="17" s="1"/>
  <c r="A85" i="16"/>
  <c r="C84" i="16"/>
  <c r="D19" i="17" s="1"/>
  <c r="F8" i="5"/>
  <c r="I65" i="17" l="1"/>
  <c r="I70" i="17"/>
  <c r="I69" i="17"/>
  <c r="I56" i="17"/>
  <c r="I66" i="17"/>
  <c r="I62" i="17"/>
  <c r="I64" i="17"/>
  <c r="I68" i="17"/>
  <c r="I61" i="17"/>
  <c r="I58" i="17"/>
  <c r="I44" i="17"/>
  <c r="I42" i="17"/>
  <c r="I41" i="17"/>
  <c r="I31" i="17"/>
  <c r="I30" i="17"/>
  <c r="I45" i="17"/>
  <c r="I19" i="17"/>
  <c r="H69" i="19"/>
  <c r="F86" i="19"/>
  <c r="G71" i="17" s="1"/>
  <c r="G86" i="19"/>
  <c r="H71" i="17" s="1"/>
  <c r="E86" i="19"/>
  <c r="F71" i="17" s="1"/>
  <c r="A87" i="19"/>
  <c r="D86" i="19"/>
  <c r="E71" i="17" s="1"/>
  <c r="C86" i="19"/>
  <c r="D71" i="17" s="1"/>
  <c r="H81" i="19"/>
  <c r="H75" i="19"/>
  <c r="E43" i="17"/>
  <c r="I43" i="17" s="1"/>
  <c r="E38" i="17"/>
  <c r="I38" i="17" s="1"/>
  <c r="H81" i="18"/>
  <c r="H69" i="18"/>
  <c r="E33" i="17"/>
  <c r="I33" i="17" s="1"/>
  <c r="H75" i="18"/>
  <c r="A87" i="18"/>
  <c r="G86" i="18"/>
  <c r="H46" i="17" s="1"/>
  <c r="F86" i="18"/>
  <c r="G46" i="17" s="1"/>
  <c r="E86" i="18"/>
  <c r="F46" i="17" s="1"/>
  <c r="D86" i="18"/>
  <c r="E46" i="17" s="1"/>
  <c r="C86" i="18"/>
  <c r="D46" i="17" s="1"/>
  <c r="D85" i="16"/>
  <c r="E20" i="17" s="1"/>
  <c r="G85" i="16"/>
  <c r="H20" i="17" s="1"/>
  <c r="F85" i="16"/>
  <c r="G20" i="17" s="1"/>
  <c r="E85" i="16"/>
  <c r="F20" i="17" s="1"/>
  <c r="A86" i="16"/>
  <c r="C85" i="16"/>
  <c r="D20" i="17" s="1"/>
  <c r="I71" i="17" l="1"/>
  <c r="I46" i="17"/>
  <c r="I20" i="17"/>
  <c r="G87" i="19"/>
  <c r="H72" i="17" s="1"/>
  <c r="A89" i="19"/>
  <c r="F87" i="19"/>
  <c r="G72" i="17" s="1"/>
  <c r="D87" i="19"/>
  <c r="E72" i="17" s="1"/>
  <c r="E87" i="19"/>
  <c r="F72" i="17" s="1"/>
  <c r="C87" i="19"/>
  <c r="D72" i="17" s="1"/>
  <c r="G87" i="18"/>
  <c r="H47" i="17" s="1"/>
  <c r="F87" i="18"/>
  <c r="G47" i="17" s="1"/>
  <c r="A89" i="18"/>
  <c r="E87" i="18"/>
  <c r="F47" i="17" s="1"/>
  <c r="D87" i="18"/>
  <c r="E47" i="17" s="1"/>
  <c r="C87" i="18"/>
  <c r="D47" i="17" s="1"/>
  <c r="G86" i="16"/>
  <c r="H21" i="17" s="1"/>
  <c r="D86" i="16"/>
  <c r="E21" i="17" s="1"/>
  <c r="F86" i="16"/>
  <c r="G21" i="17" s="1"/>
  <c r="E86" i="16"/>
  <c r="F21" i="17" s="1"/>
  <c r="C86" i="16"/>
  <c r="D21" i="17" s="1"/>
  <c r="A87" i="16"/>
  <c r="I72" i="17" l="1"/>
  <c r="I47" i="17"/>
  <c r="I21" i="17"/>
  <c r="H87" i="19"/>
  <c r="D89" i="19"/>
  <c r="E73" i="17" s="1"/>
  <c r="I73" i="17" s="1"/>
  <c r="C88" i="19"/>
  <c r="C89" i="19"/>
  <c r="D73" i="17" s="1"/>
  <c r="G89" i="19"/>
  <c r="H73" i="17" s="1"/>
  <c r="F89" i="19"/>
  <c r="G73" i="17" s="1"/>
  <c r="A90" i="19"/>
  <c r="E89" i="19"/>
  <c r="F73" i="17" s="1"/>
  <c r="H87" i="18"/>
  <c r="G89" i="18"/>
  <c r="H48" i="17" s="1"/>
  <c r="F89" i="18"/>
  <c r="G48" i="17" s="1"/>
  <c r="E89" i="18"/>
  <c r="F48" i="17" s="1"/>
  <c r="C88" i="18"/>
  <c r="D89" i="18"/>
  <c r="C89" i="18"/>
  <c r="D48" i="17" s="1"/>
  <c r="A90" i="18"/>
  <c r="D87" i="16"/>
  <c r="E22" i="17" s="1"/>
  <c r="G87" i="16"/>
  <c r="H22" i="17" s="1"/>
  <c r="F87" i="16"/>
  <c r="G22" i="17" s="1"/>
  <c r="E87" i="16"/>
  <c r="F22" i="17" s="1"/>
  <c r="C87" i="16"/>
  <c r="D22" i="17" s="1"/>
  <c r="A89" i="16"/>
  <c r="I22" i="17" l="1"/>
  <c r="F90" i="19"/>
  <c r="G74" i="17" s="1"/>
  <c r="E90" i="19"/>
  <c r="F74" i="17" s="1"/>
  <c r="G90" i="19"/>
  <c r="H74" i="17" s="1"/>
  <c r="D90" i="19"/>
  <c r="E74" i="17" s="1"/>
  <c r="A91" i="19"/>
  <c r="C90" i="19"/>
  <c r="D74" i="17" s="1"/>
  <c r="H87" i="16"/>
  <c r="E48" i="17"/>
  <c r="I48" i="17" s="1"/>
  <c r="A91" i="18"/>
  <c r="G90" i="18"/>
  <c r="H49" i="17" s="1"/>
  <c r="F90" i="18"/>
  <c r="G49" i="17" s="1"/>
  <c r="E90" i="18"/>
  <c r="F49" i="17" s="1"/>
  <c r="D90" i="18"/>
  <c r="E49" i="17" s="1"/>
  <c r="C90" i="18"/>
  <c r="D49" i="17" s="1"/>
  <c r="G89" i="16"/>
  <c r="H23" i="17" s="1"/>
  <c r="D89" i="16"/>
  <c r="F89" i="16"/>
  <c r="G23" i="17" s="1"/>
  <c r="E89" i="16"/>
  <c r="F23" i="17" s="1"/>
  <c r="C89" i="16"/>
  <c r="D23" i="17" s="1"/>
  <c r="C88" i="16"/>
  <c r="A90" i="16"/>
  <c r="I74" i="17" l="1"/>
  <c r="I49" i="17"/>
  <c r="A92" i="19"/>
  <c r="G91" i="19"/>
  <c r="H75" i="17" s="1"/>
  <c r="F91" i="19"/>
  <c r="G75" i="17" s="1"/>
  <c r="D91" i="19"/>
  <c r="E75" i="17" s="1"/>
  <c r="I75" i="17" s="1"/>
  <c r="C91" i="19"/>
  <c r="D75" i="17" s="1"/>
  <c r="E91" i="19"/>
  <c r="F75" i="17" s="1"/>
  <c r="E23" i="17"/>
  <c r="I23" i="17" s="1"/>
  <c r="C91" i="18"/>
  <c r="D50" i="17" s="1"/>
  <c r="A92" i="18"/>
  <c r="G91" i="18"/>
  <c r="H50" i="17" s="1"/>
  <c r="F91" i="18"/>
  <c r="G50" i="17" s="1"/>
  <c r="E91" i="18"/>
  <c r="F50" i="17" s="1"/>
  <c r="D91" i="18"/>
  <c r="E50" i="17" s="1"/>
  <c r="G90" i="16"/>
  <c r="H24" i="17" s="1"/>
  <c r="D90" i="16"/>
  <c r="E24" i="17" s="1"/>
  <c r="F90" i="16"/>
  <c r="G24" i="17" s="1"/>
  <c r="E90" i="16"/>
  <c r="F24" i="17" s="1"/>
  <c r="A91" i="16"/>
  <c r="C90" i="16"/>
  <c r="D24" i="17" s="1"/>
  <c r="I50" i="17" l="1"/>
  <c r="I24" i="17"/>
  <c r="D92" i="19"/>
  <c r="E76" i="17" s="1"/>
  <c r="F92" i="19"/>
  <c r="G76" i="17" s="1"/>
  <c r="E92" i="19"/>
  <c r="F76" i="17" s="1"/>
  <c r="A93" i="19"/>
  <c r="C92" i="19"/>
  <c r="D76" i="17" s="1"/>
  <c r="G92" i="19"/>
  <c r="H76" i="17" s="1"/>
  <c r="E92" i="18"/>
  <c r="F51" i="17" s="1"/>
  <c r="D92" i="18"/>
  <c r="E51" i="17" s="1"/>
  <c r="C92" i="18"/>
  <c r="D51" i="17" s="1"/>
  <c r="A93" i="18"/>
  <c r="G92" i="18"/>
  <c r="H51" i="17" s="1"/>
  <c r="F92" i="18"/>
  <c r="G51" i="17" s="1"/>
  <c r="G91" i="16"/>
  <c r="H25" i="17" s="1"/>
  <c r="F91" i="16"/>
  <c r="G25" i="17" s="1"/>
  <c r="D91" i="16"/>
  <c r="E25" i="17" s="1"/>
  <c r="E91" i="16"/>
  <c r="F25" i="17" s="1"/>
  <c r="C91" i="16"/>
  <c r="D25" i="17" s="1"/>
  <c r="A92" i="16"/>
  <c r="I76" i="17" l="1"/>
  <c r="I25" i="17"/>
  <c r="I51" i="17"/>
  <c r="D93" i="19"/>
  <c r="E77" i="17" s="1"/>
  <c r="E93" i="19"/>
  <c r="F77" i="17" s="1"/>
  <c r="C93" i="19"/>
  <c r="D77" i="17" s="1"/>
  <c r="G93" i="19"/>
  <c r="H77" i="17" s="1"/>
  <c r="F93" i="19"/>
  <c r="G77" i="17" s="1"/>
  <c r="G93" i="18"/>
  <c r="H52" i="17" s="1"/>
  <c r="F93" i="18"/>
  <c r="G52" i="17" s="1"/>
  <c r="E93" i="18"/>
  <c r="F52" i="17" s="1"/>
  <c r="D93" i="18"/>
  <c r="E52" i="17" s="1"/>
  <c r="C93" i="18"/>
  <c r="D52" i="17" s="1"/>
  <c r="G92" i="16"/>
  <c r="H26" i="17" s="1"/>
  <c r="F92" i="16"/>
  <c r="G26" i="17" s="1"/>
  <c r="E92" i="16"/>
  <c r="F26" i="17" s="1"/>
  <c r="D92" i="16"/>
  <c r="E26" i="17" s="1"/>
  <c r="C92" i="16"/>
  <c r="D26" i="17" s="1"/>
  <c r="A93" i="16"/>
  <c r="I77" i="17" l="1"/>
  <c r="I26" i="17"/>
  <c r="I52" i="17"/>
  <c r="H93" i="19"/>
  <c r="H93" i="18"/>
  <c r="G93" i="16"/>
  <c r="H27" i="17" s="1"/>
  <c r="F93" i="16"/>
  <c r="G27" i="17" s="1"/>
  <c r="E93" i="16"/>
  <c r="F27" i="17" s="1"/>
  <c r="D93" i="16"/>
  <c r="E27" i="17" s="1"/>
  <c r="I27" i="17" s="1"/>
  <c r="C93" i="16"/>
  <c r="D27" i="17" s="1"/>
  <c r="H93" i="16" l="1"/>
</calcChain>
</file>

<file path=xl/sharedStrings.xml><?xml version="1.0" encoding="utf-8"?>
<sst xmlns="http://schemas.openxmlformats.org/spreadsheetml/2006/main" count="1980" uniqueCount="89">
  <si>
    <t>Code</t>
  </si>
  <si>
    <t>Model</t>
  </si>
  <si>
    <t>Metric</t>
  </si>
  <si>
    <t>Aldinga</t>
  </si>
  <si>
    <t>Myponga</t>
  </si>
  <si>
    <t>Pt_Augusta</t>
  </si>
  <si>
    <t>Whyalla</t>
  </si>
  <si>
    <t>Overall Average</t>
  </si>
  <si>
    <t>Decision Trees</t>
  </si>
  <si>
    <t>Random Forests</t>
  </si>
  <si>
    <t>KNN</t>
  </si>
  <si>
    <t>SVM Radial</t>
  </si>
  <si>
    <t>GBM</t>
  </si>
  <si>
    <t>Threshold_Level</t>
  </si>
  <si>
    <t>Kingston</t>
  </si>
  <si>
    <t>Mannum</t>
  </si>
  <si>
    <t>Waikerie</t>
  </si>
  <si>
    <t>Flinders_Ranges</t>
  </si>
  <si>
    <t>Threshold70</t>
  </si>
  <si>
    <t>Threshold50</t>
  </si>
  <si>
    <t>Threshold60</t>
  </si>
  <si>
    <t>Image</t>
  </si>
  <si>
    <t>Trained</t>
  </si>
  <si>
    <t>Port Augusta</t>
  </si>
  <si>
    <t>Train Set Size</t>
  </si>
  <si>
    <t>Test Set Size</t>
  </si>
  <si>
    <t>Confusion Matrix</t>
  </si>
  <si>
    <t>Accuracy</t>
  </si>
  <si>
    <t>Maxdepth</t>
  </si>
  <si>
    <t>Precision</t>
  </si>
  <si>
    <r>
      <rPr>
        <b/>
        <sz val="11"/>
        <color rgb="FF00B050"/>
        <rFont val="Aptos Narrow"/>
        <family val="2"/>
        <scheme val="minor"/>
      </rPr>
      <t>Prediction</t>
    </r>
    <r>
      <rPr>
        <b/>
        <sz val="11"/>
        <color theme="1"/>
        <rFont val="Aptos Narrow"/>
        <family val="2"/>
        <scheme val="minor"/>
      </rPr>
      <t xml:space="preserve"> \ </t>
    </r>
    <r>
      <rPr>
        <b/>
        <sz val="11"/>
        <color rgb="FF0000CC"/>
        <rFont val="Aptos Narrow"/>
        <family val="2"/>
        <scheme val="minor"/>
      </rPr>
      <t>Truth</t>
    </r>
  </si>
  <si>
    <t>Cloud</t>
  </si>
  <si>
    <t>Non-Cloud</t>
  </si>
  <si>
    <t>Recall</t>
  </si>
  <si>
    <t>F1</t>
  </si>
  <si>
    <t>Kappa</t>
  </si>
  <si>
    <t>mtry</t>
  </si>
  <si>
    <t>K Nearest Neighbours</t>
  </si>
  <si>
    <t>k</t>
  </si>
  <si>
    <t>Support Vector Machines (SVM) - Radial</t>
  </si>
  <si>
    <t>Sigma</t>
  </si>
  <si>
    <t>Cost</t>
  </si>
  <si>
    <t>Gradient Boosting Machines</t>
  </si>
  <si>
    <t>shrinkage</t>
  </si>
  <si>
    <t>interaction.depth</t>
  </si>
  <si>
    <t>Number Trees</t>
  </si>
  <si>
    <t>n.minobsinnode</t>
  </si>
  <si>
    <t>Convolutional Neural Networks</t>
  </si>
  <si>
    <t>Summary Performance Indicators -  Classification Models</t>
  </si>
  <si>
    <t>Optimal Parameter Tunings Extracted from Cross Validations:</t>
  </si>
  <si>
    <t>Nearest Neighbours K</t>
  </si>
  <si>
    <r>
      <rPr>
        <b/>
        <sz val="11"/>
        <color theme="1"/>
        <rFont val="Aptos Narrow"/>
        <family val="2"/>
        <scheme val="minor"/>
      </rPr>
      <t xml:space="preserve">mtry </t>
    </r>
    <r>
      <rPr>
        <sz val="11"/>
        <color theme="1"/>
        <rFont val="Aptos Narrow"/>
        <family val="2"/>
        <scheme val="minor"/>
      </rPr>
      <t>- No Features Node Split</t>
    </r>
  </si>
  <si>
    <t>Max Tree Depth</t>
  </si>
  <si>
    <t>Models</t>
  </si>
  <si>
    <t>Decision Tree</t>
  </si>
  <si>
    <t>Gradient Boosting</t>
  </si>
  <si>
    <t>CNN</t>
  </si>
  <si>
    <t>Performance Indicators</t>
  </si>
  <si>
    <t>aldinga</t>
  </si>
  <si>
    <t>myponga</t>
  </si>
  <si>
    <t>pt_augusta</t>
  </si>
  <si>
    <t>whyalla</t>
  </si>
  <si>
    <t>Untrained</t>
  </si>
  <si>
    <t>Flinders Ranges</t>
  </si>
  <si>
    <t>Threshold</t>
  </si>
  <si>
    <t>NO</t>
  </si>
  <si>
    <t>YES</t>
  </si>
  <si>
    <t>Combined Regions in Trained Dataset</t>
  </si>
  <si>
    <t>Summary - Trained Datasets Statistics.</t>
  </si>
  <si>
    <t>Trained Images</t>
  </si>
  <si>
    <t>clouds</t>
  </si>
  <si>
    <t>non_clouds</t>
  </si>
  <si>
    <t>Totals</t>
  </si>
  <si>
    <t>TOTALS</t>
  </si>
  <si>
    <t>NOTE:</t>
  </si>
  <si>
    <r>
      <rPr>
        <b/>
        <sz val="14"/>
        <color theme="1"/>
        <rFont val="Aptos Narrow"/>
        <family val="2"/>
        <scheme val="minor"/>
      </rPr>
      <t>Red Colour Band</t>
    </r>
    <r>
      <rPr>
        <sz val="14"/>
        <color theme="1"/>
        <rFont val="Aptos Narrow"/>
        <family val="2"/>
        <scheme val="minor"/>
      </rPr>
      <t xml:space="preserve"> of No Predictive Value for Cloud Detection from Variable Importance on Training Datasets.</t>
    </r>
  </si>
  <si>
    <t>Counts of Reflectance Values Greater/Equal to:</t>
  </si>
  <si>
    <t>Class</t>
  </si>
  <si>
    <t>Total</t>
  </si>
  <si>
    <t>Red</t>
  </si>
  <si>
    <t>Green</t>
  </si>
  <si>
    <t>Blue</t>
  </si>
  <si>
    <r>
      <rPr>
        <b/>
        <sz val="14"/>
        <color rgb="FF0000CC"/>
        <rFont val="Aptos Narrow"/>
        <family val="2"/>
        <scheme val="minor"/>
      </rPr>
      <t>&gt;=</t>
    </r>
    <r>
      <rPr>
        <sz val="12"/>
        <color rgb="FF0000CC"/>
        <rFont val="Aptos Narrow"/>
        <family val="2"/>
        <scheme val="minor"/>
      </rPr>
      <t xml:space="preserve"> Threshold</t>
    </r>
  </si>
  <si>
    <r>
      <rPr>
        <b/>
        <sz val="14"/>
        <color rgb="FFFF0000"/>
        <rFont val="Aptos Narrow"/>
        <family val="2"/>
        <scheme val="minor"/>
      </rPr>
      <t>&lt;</t>
    </r>
    <r>
      <rPr>
        <sz val="12"/>
        <color rgb="FFFF0000"/>
        <rFont val="Aptos Narrow"/>
        <family val="2"/>
        <scheme val="minor"/>
      </rPr>
      <t xml:space="preserve"> Threshold</t>
    </r>
  </si>
  <si>
    <t>image</t>
  </si>
  <si>
    <t>polygon_no</t>
  </si>
  <si>
    <t>class</t>
  </si>
  <si>
    <t>counts</t>
  </si>
  <si>
    <t>Port_Augusta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</si>
</sst>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24" x14ac:knownFonts="1">
    <font>
      <sz val="12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4"/>
      <color theme="1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2"/>
      <color rgb="FF0000CC"/>
      <name val="Aptos Narrow"/>
      <family val="2"/>
      <scheme val="minor"/>
    </font>
    <font>
      <sz val="12"/>
      <name val="Aptos Narrow"/>
      <family val="2"/>
      <scheme val="minor"/>
    </font>
    <font>
      <b/>
      <sz val="14"/>
      <color rgb="FFFF0000"/>
      <name val="Aptos Narrow"/>
      <family val="2"/>
      <scheme val="minor"/>
    </font>
    <font>
      <b/>
      <sz val="11"/>
      <color rgb="FF00B050"/>
      <name val="Aptos Narrow"/>
      <family val="2"/>
      <scheme val="minor"/>
    </font>
    <font>
      <b/>
      <sz val="11"/>
      <color rgb="FF0000CC"/>
      <name val="Aptos Narrow"/>
      <family val="2"/>
      <scheme val="minor"/>
    </font>
    <font>
      <b/>
      <sz val="22"/>
      <color theme="1"/>
      <name val="Aptos Narrow"/>
      <family val="2"/>
      <scheme val="minor"/>
    </font>
    <font>
      <b/>
      <sz val="16"/>
      <color rgb="FFFF0000"/>
      <name val="Aptos Narrow"/>
      <family val="2"/>
      <scheme val="minor"/>
    </font>
    <font>
      <b/>
      <sz val="22"/>
      <color rgb="FFFF0000"/>
      <name val="Aptos Narrow"/>
      <family val="2"/>
      <scheme val="minor"/>
    </font>
    <font>
      <b/>
      <sz val="16"/>
      <color rgb="FF0070C0"/>
      <name val="Aptos Narrow"/>
      <family val="2"/>
      <scheme val="minor"/>
    </font>
    <font>
      <sz val="12"/>
      <color rgb="FFFF0000"/>
      <name val="Aptos Narrow"/>
      <family val="2"/>
      <scheme val="minor"/>
    </font>
    <font>
      <b/>
      <sz val="14"/>
      <color rgb="FF0000CC"/>
      <name val="Aptos Narrow"/>
      <family val="2"/>
      <scheme val="minor"/>
    </font>
    <font>
      <b/>
      <sz val="18"/>
      <color rgb="FF0000CC"/>
      <name val="Aptos Narrow"/>
      <family val="2"/>
      <scheme val="minor"/>
    </font>
    <font>
      <sz val="12"/>
      <color rgb="FF0000CC"/>
      <name val="Aptos Narrow"/>
      <family val="2"/>
      <scheme val="minor"/>
    </font>
    <font>
      <sz val="14"/>
      <color theme="1"/>
      <name val="Aptos Narrow"/>
      <family val="2"/>
      <scheme val="minor"/>
    </font>
    <font>
      <b/>
      <sz val="18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  <font>
      <sz val="10"/>
      <name val="Lucida Console"/>
      <family val="3"/>
    </font>
  </fonts>
  <fills count="17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DCDCD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DAF2D0"/>
        <bgColor rgb="FF000000"/>
      </patternFill>
    </fill>
    <fill>
      <patternFill patternType="solid">
        <fgColor rgb="FFFFFFFF"/>
        <bgColor rgb="FF000000"/>
      </patternFill>
    </fill>
  </fills>
  <borders count="4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medium">
        <color indexed="64"/>
      </right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3" fillId="0" borderId="0"/>
  </cellStyleXfs>
  <cellXfs count="153">
    <xf numFmtId="0" fontId="0" fillId="0" borderId="0" xfId="0"/>
    <xf numFmtId="0" fontId="0" fillId="2" borderId="0" xfId="0" applyFill="1"/>
    <xf numFmtId="0" fontId="4" fillId="0" borderId="0" xfId="2" applyFont="1"/>
    <xf numFmtId="0" fontId="3" fillId="0" borderId="0" xfId="2"/>
    <xf numFmtId="0" fontId="3" fillId="0" borderId="0" xfId="2" applyAlignment="1">
      <alignment vertical="center"/>
    </xf>
    <xf numFmtId="0" fontId="3" fillId="0" borderId="4" xfId="2" applyBorder="1" applyAlignment="1">
      <alignment horizontal="right"/>
    </xf>
    <xf numFmtId="0" fontId="3" fillId="5" borderId="5" xfId="2" applyFill="1" applyBorder="1" applyAlignment="1">
      <alignment horizontal="center"/>
    </xf>
    <xf numFmtId="0" fontId="3" fillId="0" borderId="5" xfId="2" applyBorder="1" applyAlignment="1">
      <alignment horizontal="center"/>
    </xf>
    <xf numFmtId="0" fontId="3" fillId="5" borderId="6" xfId="2" applyFill="1" applyBorder="1" applyAlignment="1">
      <alignment horizontal="center"/>
    </xf>
    <xf numFmtId="0" fontId="3" fillId="0" borderId="7" xfId="2" applyBorder="1" applyAlignment="1">
      <alignment horizontal="right"/>
    </xf>
    <xf numFmtId="0" fontId="3" fillId="5" borderId="8" xfId="2" applyFill="1" applyBorder="1" applyAlignment="1">
      <alignment horizontal="center"/>
    </xf>
    <xf numFmtId="0" fontId="3" fillId="0" borderId="8" xfId="2" applyBorder="1" applyAlignment="1">
      <alignment horizontal="center"/>
    </xf>
    <xf numFmtId="0" fontId="3" fillId="5" borderId="9" xfId="2" applyFill="1" applyBorder="1" applyAlignment="1">
      <alignment horizontal="center"/>
    </xf>
    <xf numFmtId="2" fontId="3" fillId="0" borderId="8" xfId="2" applyNumberFormat="1" applyBorder="1" applyAlignment="1">
      <alignment horizontal="center"/>
    </xf>
    <xf numFmtId="0" fontId="3" fillId="0" borderId="10" xfId="2" applyBorder="1" applyAlignment="1">
      <alignment horizontal="right"/>
    </xf>
    <xf numFmtId="0" fontId="3" fillId="5" borderId="11" xfId="2" applyFill="1" applyBorder="1" applyAlignment="1">
      <alignment horizontal="center"/>
    </xf>
    <xf numFmtId="0" fontId="3" fillId="0" borderId="11" xfId="2" applyBorder="1" applyAlignment="1">
      <alignment horizontal="center"/>
    </xf>
    <xf numFmtId="0" fontId="3" fillId="0" borderId="13" xfId="2" applyBorder="1" applyAlignment="1">
      <alignment horizontal="right"/>
    </xf>
    <xf numFmtId="0" fontId="3" fillId="0" borderId="14" xfId="2" applyBorder="1" applyAlignment="1">
      <alignment horizontal="center"/>
    </xf>
    <xf numFmtId="0" fontId="3" fillId="5" borderId="14" xfId="2" applyFill="1" applyBorder="1" applyAlignment="1">
      <alignment horizontal="center"/>
    </xf>
    <xf numFmtId="3" fontId="3" fillId="5" borderId="14" xfId="2" applyNumberFormat="1" applyFill="1" applyBorder="1" applyAlignment="1">
      <alignment horizontal="center"/>
    </xf>
    <xf numFmtId="0" fontId="3" fillId="5" borderId="15" xfId="2" applyFill="1" applyBorder="1" applyAlignment="1">
      <alignment horizontal="center"/>
    </xf>
    <xf numFmtId="0" fontId="3" fillId="0" borderId="16" xfId="2" applyBorder="1" applyAlignment="1">
      <alignment horizontal="right"/>
    </xf>
    <xf numFmtId="0" fontId="3" fillId="0" borderId="17" xfId="2" applyBorder="1" applyAlignment="1">
      <alignment horizontal="center"/>
    </xf>
    <xf numFmtId="3" fontId="3" fillId="0" borderId="17" xfId="2" applyNumberFormat="1" applyBorder="1" applyAlignment="1">
      <alignment horizontal="center"/>
    </xf>
    <xf numFmtId="0" fontId="3" fillId="0" borderId="18" xfId="2" applyBorder="1" applyAlignment="1">
      <alignment horizontal="center"/>
    </xf>
    <xf numFmtId="0" fontId="2" fillId="5" borderId="20" xfId="2" applyFont="1" applyFill="1" applyBorder="1" applyAlignment="1">
      <alignment horizontal="center" vertical="center" wrapText="1"/>
    </xf>
    <xf numFmtId="0" fontId="2" fillId="5" borderId="21" xfId="2" applyFont="1" applyFill="1" applyBorder="1" applyAlignment="1">
      <alignment horizontal="center" vertical="center" wrapText="1"/>
    </xf>
    <xf numFmtId="0" fontId="3" fillId="0" borderId="0" xfId="2" applyAlignment="1">
      <alignment vertical="center" wrapText="1"/>
    </xf>
    <xf numFmtId="0" fontId="7" fillId="5" borderId="24" xfId="2" applyFont="1" applyFill="1" applyBorder="1" applyAlignment="1">
      <alignment horizontal="left" vertical="center" wrapText="1"/>
    </xf>
    <xf numFmtId="0" fontId="2" fillId="0" borderId="25" xfId="2" applyFont="1" applyBorder="1" applyAlignment="1">
      <alignment horizontal="center" vertical="center" wrapText="1"/>
    </xf>
    <xf numFmtId="0" fontId="2" fillId="0" borderId="26" xfId="2" applyFont="1" applyBorder="1" applyAlignment="1">
      <alignment horizontal="center" vertical="center" wrapText="1"/>
    </xf>
    <xf numFmtId="0" fontId="8" fillId="5" borderId="27" xfId="2" applyFont="1" applyFill="1" applyBorder="1" applyAlignment="1">
      <alignment horizontal="right" vertical="center"/>
    </xf>
    <xf numFmtId="0" fontId="0" fillId="0" borderId="0" xfId="0" applyAlignment="1">
      <alignment horizontal="center"/>
    </xf>
    <xf numFmtId="0" fontId="8" fillId="5" borderId="28" xfId="2" applyFont="1" applyFill="1" applyBorder="1" applyAlignment="1">
      <alignment horizontal="right" vertical="center"/>
    </xf>
    <xf numFmtId="0" fontId="8" fillId="5" borderId="29" xfId="2" applyFont="1" applyFill="1" applyBorder="1" applyAlignment="1">
      <alignment horizontal="right" vertical="center"/>
    </xf>
    <xf numFmtId="3" fontId="3" fillId="6" borderId="31" xfId="2" applyNumberFormat="1" applyFill="1" applyBorder="1" applyAlignment="1">
      <alignment horizontal="center"/>
    </xf>
    <xf numFmtId="3" fontId="3" fillId="6" borderId="0" xfId="2" applyNumberFormat="1" applyFill="1" applyAlignment="1">
      <alignment horizontal="center"/>
    </xf>
    <xf numFmtId="0" fontId="2" fillId="5" borderId="19" xfId="2" applyFont="1" applyFill="1" applyBorder="1" applyAlignment="1">
      <alignment horizontal="center" vertical="center" wrapText="1"/>
    </xf>
    <xf numFmtId="0" fontId="10" fillId="4" borderId="32" xfId="2" applyFont="1" applyFill="1" applyBorder="1" applyAlignment="1">
      <alignment horizontal="right"/>
    </xf>
    <xf numFmtId="3" fontId="3" fillId="6" borderId="33" xfId="2" applyNumberFormat="1" applyFill="1" applyBorder="1" applyAlignment="1">
      <alignment horizontal="center"/>
    </xf>
    <xf numFmtId="0" fontId="10" fillId="4" borderId="34" xfId="2" applyFont="1" applyFill="1" applyBorder="1" applyAlignment="1">
      <alignment horizontal="right"/>
    </xf>
    <xf numFmtId="3" fontId="3" fillId="6" borderId="22" xfId="2" applyNumberFormat="1" applyFill="1" applyBorder="1" applyAlignment="1">
      <alignment horizontal="center"/>
    </xf>
    <xf numFmtId="3" fontId="3" fillId="6" borderId="23" xfId="2" applyNumberFormat="1" applyFill="1" applyBorder="1" applyAlignment="1">
      <alignment horizontal="center"/>
    </xf>
    <xf numFmtId="0" fontId="6" fillId="4" borderId="35" xfId="2" applyFont="1" applyFill="1" applyBorder="1" applyAlignment="1">
      <alignment horizontal="center" vertical="center"/>
    </xf>
    <xf numFmtId="0" fontId="11" fillId="4" borderId="36" xfId="2" applyFont="1" applyFill="1" applyBorder="1" applyAlignment="1">
      <alignment horizontal="center" vertical="center"/>
    </xf>
    <xf numFmtId="0" fontId="11" fillId="4" borderId="37" xfId="2" applyFont="1" applyFill="1" applyBorder="1" applyAlignment="1">
      <alignment horizontal="center" vertical="center"/>
    </xf>
    <xf numFmtId="0" fontId="9" fillId="4" borderId="1" xfId="2" applyFont="1" applyFill="1" applyBorder="1"/>
    <xf numFmtId="0" fontId="9" fillId="4" borderId="2" xfId="2" applyFont="1" applyFill="1" applyBorder="1"/>
    <xf numFmtId="0" fontId="9" fillId="4" borderId="3" xfId="2" applyFont="1" applyFill="1" applyBorder="1"/>
    <xf numFmtId="0" fontId="0" fillId="7" borderId="0" xfId="0" applyFill="1"/>
    <xf numFmtId="0" fontId="12" fillId="7" borderId="0" xfId="0" applyFont="1" applyFill="1"/>
    <xf numFmtId="10" fontId="3" fillId="0" borderId="8" xfId="1" applyNumberFormat="1" applyFont="1" applyBorder="1" applyAlignment="1">
      <alignment horizontal="center"/>
    </xf>
    <xf numFmtId="3" fontId="0" fillId="0" borderId="0" xfId="0" applyNumberFormat="1"/>
    <xf numFmtId="3" fontId="3" fillId="0" borderId="0" xfId="2" applyNumberFormat="1"/>
    <xf numFmtId="0" fontId="3" fillId="0" borderId="9" xfId="1" applyNumberFormat="1" applyFont="1" applyBorder="1" applyAlignment="1">
      <alignment horizontal="center"/>
    </xf>
    <xf numFmtId="0" fontId="3" fillId="0" borderId="12" xfId="1" applyNumberFormat="1" applyFont="1" applyBorder="1" applyAlignment="1">
      <alignment horizontal="center"/>
    </xf>
    <xf numFmtId="10" fontId="3" fillId="8" borderId="30" xfId="1" applyNumberFormat="1" applyFont="1" applyFill="1" applyBorder="1" applyAlignment="1">
      <alignment horizontal="center"/>
    </xf>
    <xf numFmtId="0" fontId="13" fillId="0" borderId="0" xfId="2" applyFont="1"/>
    <xf numFmtId="0" fontId="15" fillId="0" borderId="0" xfId="2" applyFont="1"/>
    <xf numFmtId="10" fontId="3" fillId="0" borderId="0" xfId="2" applyNumberFormat="1"/>
    <xf numFmtId="0" fontId="0" fillId="10" borderId="0" xfId="0" applyFill="1"/>
    <xf numFmtId="3" fontId="0" fillId="0" borderId="38" xfId="0" applyNumberFormat="1" applyBorder="1"/>
    <xf numFmtId="3" fontId="0" fillId="0" borderId="17" xfId="0" applyNumberFormat="1" applyBorder="1"/>
    <xf numFmtId="0" fontId="0" fillId="0" borderId="17" xfId="0" applyBorder="1"/>
    <xf numFmtId="0" fontId="2" fillId="0" borderId="0" xfId="0" applyFont="1"/>
    <xf numFmtId="3" fontId="2" fillId="0" borderId="0" xfId="0" applyNumberFormat="1" applyFont="1"/>
    <xf numFmtId="3" fontId="2" fillId="0" borderId="17" xfId="0" applyNumberFormat="1" applyFont="1" applyBorder="1"/>
    <xf numFmtId="3" fontId="2" fillId="3" borderId="0" xfId="0" applyNumberFormat="1" applyFont="1" applyFill="1"/>
    <xf numFmtId="3" fontId="2" fillId="11" borderId="17" xfId="0" applyNumberFormat="1" applyFont="1" applyFill="1" applyBorder="1"/>
    <xf numFmtId="0" fontId="2" fillId="0" borderId="42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0" fillId="0" borderId="42" xfId="0" applyBorder="1"/>
    <xf numFmtId="0" fontId="0" fillId="11" borderId="40" xfId="0" applyFill="1" applyBorder="1" applyAlignment="1">
      <alignment vertical="center"/>
    </xf>
    <xf numFmtId="0" fontId="7" fillId="11" borderId="39" xfId="0" applyFont="1" applyFill="1" applyBorder="1" applyAlignment="1">
      <alignment vertical="center"/>
    </xf>
    <xf numFmtId="3" fontId="7" fillId="11" borderId="40" xfId="0" applyNumberFormat="1" applyFont="1" applyFill="1" applyBorder="1" applyAlignment="1">
      <alignment horizontal="right" vertical="center"/>
    </xf>
    <xf numFmtId="4" fontId="18" fillId="11" borderId="40" xfId="0" applyNumberFormat="1" applyFont="1" applyFill="1" applyBorder="1" applyAlignment="1">
      <alignment horizontal="center" vertical="center"/>
    </xf>
    <xf numFmtId="3" fontId="2" fillId="11" borderId="0" xfId="0" applyNumberFormat="1" applyFont="1" applyFill="1"/>
    <xf numFmtId="0" fontId="2" fillId="11" borderId="42" xfId="0" applyFont="1" applyFill="1" applyBorder="1" applyAlignment="1">
      <alignment horizontal="center" vertical="center" wrapText="1"/>
    </xf>
    <xf numFmtId="0" fontId="2" fillId="11" borderId="0" xfId="0" applyFont="1" applyFill="1" applyAlignment="1">
      <alignment horizontal="center" vertical="center" wrapText="1"/>
    </xf>
    <xf numFmtId="0" fontId="2" fillId="11" borderId="43" xfId="0" applyFont="1" applyFill="1" applyBorder="1" applyAlignment="1">
      <alignment horizontal="center" vertical="center" wrapText="1"/>
    </xf>
    <xf numFmtId="0" fontId="0" fillId="0" borderId="38" xfId="0" applyBorder="1"/>
    <xf numFmtId="0" fontId="2" fillId="3" borderId="42" xfId="0" applyFont="1" applyFill="1" applyBorder="1"/>
    <xf numFmtId="0" fontId="0" fillId="3" borderId="42" xfId="0" applyFill="1" applyBorder="1"/>
    <xf numFmtId="0" fontId="0" fillId="3" borderId="16" xfId="0" applyFill="1" applyBorder="1"/>
    <xf numFmtId="3" fontId="2" fillId="0" borderId="0" xfId="0" applyNumberFormat="1" applyFont="1" applyAlignment="1">
      <alignment horizontal="center"/>
    </xf>
    <xf numFmtId="0" fontId="0" fillId="11" borderId="41" xfId="0" applyFill="1" applyBorder="1" applyAlignment="1">
      <alignment horizontal="center" vertical="center"/>
    </xf>
    <xf numFmtId="0" fontId="0" fillId="0" borderId="43" xfId="0" applyBorder="1" applyAlignment="1">
      <alignment horizontal="center"/>
    </xf>
    <xf numFmtId="0" fontId="0" fillId="11" borderId="43" xfId="0" applyFill="1" applyBorder="1" applyAlignment="1">
      <alignment horizontal="center"/>
    </xf>
    <xf numFmtId="0" fontId="0" fillId="11" borderId="18" xfId="0" applyFill="1" applyBorder="1" applyAlignment="1">
      <alignment horizontal="center"/>
    </xf>
    <xf numFmtId="3" fontId="16" fillId="0" borderId="44" xfId="0" applyNumberFormat="1" applyFont="1" applyBorder="1" applyAlignment="1">
      <alignment horizontal="center"/>
    </xf>
    <xf numFmtId="0" fontId="19" fillId="9" borderId="43" xfId="0" applyFont="1" applyFill="1" applyBorder="1" applyAlignment="1">
      <alignment horizontal="center"/>
    </xf>
    <xf numFmtId="3" fontId="0" fillId="9" borderId="0" xfId="0" applyNumberFormat="1" applyFill="1"/>
    <xf numFmtId="0" fontId="0" fillId="12" borderId="0" xfId="0" applyFill="1"/>
    <xf numFmtId="0" fontId="0" fillId="0" borderId="0" xfId="0" applyAlignment="1">
      <alignment vertical="center"/>
    </xf>
    <xf numFmtId="3" fontId="2" fillId="10" borderId="0" xfId="0" applyNumberFormat="1" applyFont="1" applyFill="1"/>
    <xf numFmtId="0" fontId="0" fillId="10" borderId="0" xfId="0" applyFill="1" applyAlignment="1">
      <alignment horizontal="center"/>
    </xf>
    <xf numFmtId="0" fontId="20" fillId="10" borderId="0" xfId="0" applyFont="1" applyFill="1"/>
    <xf numFmtId="3" fontId="2" fillId="10" borderId="0" xfId="0" applyNumberFormat="1" applyFont="1" applyFill="1" applyAlignment="1">
      <alignment horizontal="center"/>
    </xf>
    <xf numFmtId="0" fontId="5" fillId="10" borderId="0" xfId="0" applyFont="1" applyFill="1"/>
    <xf numFmtId="0" fontId="21" fillId="0" borderId="0" xfId="0" applyFont="1"/>
    <xf numFmtId="0" fontId="2" fillId="0" borderId="17" xfId="0" applyFont="1" applyBorder="1" applyAlignment="1">
      <alignment horizontal="center" vertical="center" wrapText="1"/>
    </xf>
    <xf numFmtId="0" fontId="5" fillId="10" borderId="0" xfId="2" applyFont="1" applyFill="1"/>
    <xf numFmtId="0" fontId="20" fillId="10" borderId="0" xfId="2" applyFont="1" applyFill="1" applyAlignment="1">
      <alignment horizontal="left"/>
    </xf>
    <xf numFmtId="3" fontId="20" fillId="10" borderId="0" xfId="2" applyNumberFormat="1" applyFont="1" applyFill="1" applyAlignment="1">
      <alignment horizontal="right"/>
    </xf>
    <xf numFmtId="10" fontId="3" fillId="0" borderId="0" xfId="1" applyNumberFormat="1" applyFont="1"/>
    <xf numFmtId="0" fontId="3" fillId="9" borderId="0" xfId="2" applyFill="1"/>
    <xf numFmtId="10" fontId="3" fillId="9" borderId="0" xfId="1" applyNumberFormat="1" applyFont="1" applyFill="1"/>
    <xf numFmtId="0" fontId="3" fillId="0" borderId="0" xfId="2" applyAlignment="1">
      <alignment horizontal="center"/>
    </xf>
    <xf numFmtId="0" fontId="3" fillId="9" borderId="0" xfId="2" applyFill="1" applyAlignment="1">
      <alignment horizontal="center"/>
    </xf>
    <xf numFmtId="0" fontId="3" fillId="0" borderId="0" xfId="2" applyAlignment="1">
      <alignment horizontal="right"/>
    </xf>
    <xf numFmtId="0" fontId="3" fillId="9" borderId="0" xfId="2" applyFill="1" applyAlignment="1">
      <alignment horizontal="right"/>
    </xf>
    <xf numFmtId="2" fontId="3" fillId="9" borderId="0" xfId="2" applyNumberFormat="1" applyFill="1" applyAlignment="1">
      <alignment horizontal="center"/>
    </xf>
    <xf numFmtId="9" fontId="20" fillId="10" borderId="0" xfId="2" applyNumberFormat="1" applyFont="1" applyFill="1"/>
    <xf numFmtId="0" fontId="13" fillId="10" borderId="0" xfId="2" applyFont="1" applyFill="1" applyAlignment="1">
      <alignment horizontal="right"/>
    </xf>
    <xf numFmtId="0" fontId="5" fillId="10" borderId="0" xfId="2" applyFont="1" applyFill="1" applyAlignment="1">
      <alignment wrapText="1"/>
    </xf>
    <xf numFmtId="0" fontId="0" fillId="13" borderId="0" xfId="0" applyFill="1"/>
    <xf numFmtId="0" fontId="3" fillId="0" borderId="0" xfId="2" applyAlignment="1">
      <alignment horizontal="center" vertical="center"/>
    </xf>
    <xf numFmtId="0" fontId="3" fillId="0" borderId="0" xfId="2" applyAlignment="1">
      <alignment horizontal="center" vertical="center" wrapText="1"/>
    </xf>
    <xf numFmtId="10" fontId="3" fillId="0" borderId="0" xfId="1" applyNumberFormat="1" applyFont="1" applyAlignment="1">
      <alignment horizontal="center"/>
    </xf>
    <xf numFmtId="0" fontId="17" fillId="14" borderId="0" xfId="2" applyFont="1" applyFill="1" applyAlignment="1">
      <alignment horizontal="center" vertical="center" wrapText="1"/>
    </xf>
    <xf numFmtId="0" fontId="17" fillId="13" borderId="0" xfId="0" applyFont="1" applyFill="1" applyAlignment="1">
      <alignment horizontal="center" vertical="center" wrapText="1"/>
    </xf>
    <xf numFmtId="4" fontId="20" fillId="10" borderId="0" xfId="2" applyNumberFormat="1" applyFont="1" applyFill="1" applyAlignment="1">
      <alignment horizontal="right"/>
    </xf>
    <xf numFmtId="10" fontId="0" fillId="0" borderId="0" xfId="1" applyNumberFormat="1" applyFont="1"/>
    <xf numFmtId="164" fontId="3" fillId="0" borderId="0" xfId="2" applyNumberFormat="1"/>
    <xf numFmtId="10" fontId="0" fillId="0" borderId="0" xfId="0" applyNumberFormat="1"/>
    <xf numFmtId="164" fontId="0" fillId="0" borderId="0" xfId="0" applyNumberFormat="1"/>
    <xf numFmtId="10" fontId="22" fillId="15" borderId="0" xfId="0" applyNumberFormat="1" applyFont="1" applyFill="1"/>
    <xf numFmtId="3" fontId="22" fillId="16" borderId="31" xfId="0" applyNumberFormat="1" applyFont="1" applyFill="1" applyBorder="1"/>
    <xf numFmtId="3" fontId="22" fillId="16" borderId="45" xfId="0" applyNumberFormat="1" applyFont="1" applyFill="1" applyBorder="1"/>
    <xf numFmtId="0" fontId="22" fillId="16" borderId="46" xfId="0" applyFont="1" applyFill="1" applyBorder="1"/>
    <xf numFmtId="3" fontId="22" fillId="16" borderId="18" xfId="0" applyNumberFormat="1" applyFont="1" applyFill="1" applyBorder="1"/>
    <xf numFmtId="3" fontId="22" fillId="16" borderId="46" xfId="0" applyNumberFormat="1" applyFont="1" applyFill="1" applyBorder="1"/>
    <xf numFmtId="3" fontId="22" fillId="16" borderId="31" xfId="0" applyNumberFormat="1" applyFont="1" applyFill="1" applyBorder="1" applyAlignment="1">
      <alignment horizontal="right"/>
    </xf>
    <xf numFmtId="3" fontId="22" fillId="16" borderId="33" xfId="0" applyNumberFormat="1" applyFont="1" applyFill="1" applyBorder="1" applyAlignment="1">
      <alignment horizontal="right"/>
    </xf>
    <xf numFmtId="3" fontId="22" fillId="16" borderId="22" xfId="0" applyNumberFormat="1" applyFont="1" applyFill="1" applyBorder="1" applyAlignment="1">
      <alignment horizontal="right"/>
    </xf>
    <xf numFmtId="3" fontId="22" fillId="16" borderId="23" xfId="0" applyNumberFormat="1" applyFont="1" applyFill="1" applyBorder="1" applyAlignment="1">
      <alignment horizontal="right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10" fontId="2" fillId="0" borderId="0" xfId="1" applyNumberFormat="1" applyFont="1" applyAlignment="1">
      <alignment vertical="center"/>
    </xf>
    <xf numFmtId="9" fontId="23" fillId="0" borderId="0" xfId="0" applyNumberFormat="1" applyFont="1" applyAlignment="1">
      <alignment vertical="center"/>
    </xf>
    <xf numFmtId="9" fontId="0" fillId="0" borderId="0" xfId="0" applyNumberFormat="1"/>
    <xf numFmtId="3" fontId="0" fillId="0" borderId="0" xfId="1" applyNumberFormat="1" applyFont="1"/>
    <xf numFmtId="0" fontId="0" fillId="0" borderId="0" xfId="1" applyNumberFormat="1" applyFont="1"/>
    <xf numFmtId="0" fontId="2" fillId="8" borderId="0" xfId="0" applyFont="1" applyFill="1" applyAlignment="1">
      <alignment vertical="center"/>
    </xf>
    <xf numFmtId="10" fontId="2" fillId="8" borderId="0" xfId="1" applyNumberFormat="1" applyFont="1" applyFill="1" applyAlignment="1">
      <alignment vertical="center"/>
    </xf>
    <xf numFmtId="0" fontId="14" fillId="8" borderId="0" xfId="2" applyFont="1" applyFill="1" applyAlignment="1">
      <alignment horizontal="center"/>
    </xf>
    <xf numFmtId="0" fontId="5" fillId="3" borderId="1" xfId="2" applyFont="1" applyFill="1" applyBorder="1" applyAlignment="1">
      <alignment horizontal="center" vertical="center" wrapText="1"/>
    </xf>
    <xf numFmtId="0" fontId="5" fillId="3" borderId="2" xfId="2" applyFont="1" applyFill="1" applyBorder="1" applyAlignment="1">
      <alignment horizontal="center" vertical="center" wrapText="1"/>
    </xf>
    <xf numFmtId="0" fontId="5" fillId="3" borderId="3" xfId="2" applyFont="1" applyFill="1" applyBorder="1" applyAlignment="1">
      <alignment horizontal="center" vertical="center" wrapText="1"/>
    </xf>
    <xf numFmtId="0" fontId="4" fillId="5" borderId="1" xfId="2" applyFont="1" applyFill="1" applyBorder="1" applyAlignment="1">
      <alignment horizontal="left" vertical="center"/>
    </xf>
    <xf numFmtId="0" fontId="4" fillId="5" borderId="2" xfId="2" applyFont="1" applyFill="1" applyBorder="1" applyAlignment="1">
      <alignment horizontal="left" vertical="center"/>
    </xf>
    <xf numFmtId="0" fontId="4" fillId="5" borderId="3" xfId="2" applyFont="1" applyFill="1" applyBorder="1" applyAlignment="1">
      <alignment horizontal="left" vertical="center"/>
    </xf>
  </cellXfs>
  <cellStyles count="3">
    <cellStyle name="Normal" xfId="0" builtinId="0"/>
    <cellStyle name="Normal 2" xfId="2" xr:uid="{0A99A1B0-552E-4EEC-A40D-56DE8626631A}"/>
    <cellStyle name="Percent" xfId="1" builtinId="5"/>
  </cellStyles>
  <dxfs count="0"/>
  <tableStyles count="0" defaultTableStyle="TableStyleMedium2" defaultPivotStyle="PivotStyleLight16"/>
  <colors>
    <mruColors>
      <color rgb="FFCCFFFF"/>
      <color rgb="FFFFFF99"/>
      <color rgb="FFFFFFE5"/>
      <color rgb="FFFFFFCC"/>
      <color rgb="FFFFD9D9"/>
      <color rgb="FFB2C5EC"/>
      <color rgb="FF66FFFF"/>
      <color rgb="FF00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13" Type="http://schemas.openxmlformats.org/officeDocument/2006/relationships/image" Target="../media/image33.png"/><Relationship Id="rId18" Type="http://schemas.openxmlformats.org/officeDocument/2006/relationships/image" Target="../media/image38.png"/><Relationship Id="rId3" Type="http://schemas.openxmlformats.org/officeDocument/2006/relationships/image" Target="../media/image23.png"/><Relationship Id="rId7" Type="http://schemas.openxmlformats.org/officeDocument/2006/relationships/image" Target="../media/image27.png"/><Relationship Id="rId12" Type="http://schemas.openxmlformats.org/officeDocument/2006/relationships/image" Target="../media/image32.png"/><Relationship Id="rId17" Type="http://schemas.openxmlformats.org/officeDocument/2006/relationships/image" Target="../media/image37.png"/><Relationship Id="rId2" Type="http://schemas.openxmlformats.org/officeDocument/2006/relationships/image" Target="../media/image22.png"/><Relationship Id="rId16" Type="http://schemas.openxmlformats.org/officeDocument/2006/relationships/image" Target="../media/image36.png"/><Relationship Id="rId20" Type="http://schemas.openxmlformats.org/officeDocument/2006/relationships/image" Target="../media/image40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11" Type="http://schemas.openxmlformats.org/officeDocument/2006/relationships/image" Target="../media/image31.png"/><Relationship Id="rId5" Type="http://schemas.openxmlformats.org/officeDocument/2006/relationships/image" Target="../media/image25.png"/><Relationship Id="rId15" Type="http://schemas.openxmlformats.org/officeDocument/2006/relationships/image" Target="../media/image35.png"/><Relationship Id="rId10" Type="http://schemas.openxmlformats.org/officeDocument/2006/relationships/image" Target="../media/image30.png"/><Relationship Id="rId19" Type="http://schemas.openxmlformats.org/officeDocument/2006/relationships/image" Target="../media/image39.png"/><Relationship Id="rId4" Type="http://schemas.openxmlformats.org/officeDocument/2006/relationships/image" Target="../media/image24.png"/><Relationship Id="rId9" Type="http://schemas.openxmlformats.org/officeDocument/2006/relationships/image" Target="../media/image29.png"/><Relationship Id="rId14" Type="http://schemas.openxmlformats.org/officeDocument/2006/relationships/image" Target="../media/image3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79</xdr:row>
      <xdr:rowOff>0</xdr:rowOff>
    </xdr:from>
    <xdr:to>
      <xdr:col>8</xdr:col>
      <xdr:colOff>214418</xdr:colOff>
      <xdr:row>100</xdr:row>
      <xdr:rowOff>173960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CDD45E-4389-633A-A7DC-9ABF3ACDE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940" y="15552420"/>
          <a:ext cx="7582958" cy="433448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127000</xdr:colOff>
      <xdr:row>41</xdr:row>
      <xdr:rowOff>59267</xdr:rowOff>
    </xdr:from>
    <xdr:to>
      <xdr:col>13</xdr:col>
      <xdr:colOff>1150411</xdr:colOff>
      <xdr:row>59</xdr:row>
      <xdr:rowOff>110067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01797F-BEAC-7C7C-A49A-E2A52A29D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30267" y="9000067"/>
          <a:ext cx="5764744" cy="3953933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127000</xdr:colOff>
      <xdr:row>41</xdr:row>
      <xdr:rowOff>59267</xdr:rowOff>
    </xdr:from>
    <xdr:to>
      <xdr:col>13</xdr:col>
      <xdr:colOff>1150411</xdr:colOff>
      <xdr:row>59</xdr:row>
      <xdr:rowOff>110067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25BDD0-40EF-400E-BFC1-18F2AA4BA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24340" y="8959427"/>
          <a:ext cx="5755431" cy="400558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632460</xdr:colOff>
      <xdr:row>0</xdr:row>
      <xdr:rowOff>190500</xdr:rowOff>
    </xdr:from>
    <xdr:to>
      <xdr:col>7</xdr:col>
      <xdr:colOff>373380</xdr:colOff>
      <xdr:row>16</xdr:row>
      <xdr:rowOff>44580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63EB5BA-08B4-4C3F-EFE4-5E0C2B066044}"/>
            </a:ext>
          </a:extLst>
        </xdr:cNvPr>
        <xdr:cNvGrpSpPr/>
      </xdr:nvGrpSpPr>
      <xdr:grpSpPr>
        <a:xfrm>
          <a:off x="632460" y="190500"/>
          <a:ext cx="4389120" cy="2989166"/>
          <a:chOff x="670560" y="624840"/>
          <a:chExt cx="4434840" cy="3057867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EFEF0C77-927B-5B85-D605-E861EBADAF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08660" y="937260"/>
            <a:ext cx="4358640" cy="2745447"/>
          </a:xfrm>
          <a:prstGeom prst="rect">
            <a:avLst/>
          </a:prstGeom>
          <a:solidFill>
            <a:srgbClr val="FFFFFF">
              <a:shade val="85000"/>
            </a:srgbClr>
          </a:solidFill>
          <a:ln w="88900" cap="sq">
            <a:solidFill>
              <a:srgbClr val="FFFFFF"/>
            </a:solidFill>
            <a:miter lim="800000"/>
          </a:ln>
          <a:effectLst>
            <a:outerShdw blurRad="55000" dist="18000" dir="5400000" algn="tl" rotWithShape="0">
              <a:srgbClr val="000000">
                <a:alpha val="40000"/>
              </a:srgbClr>
            </a:outerShdw>
          </a:effectLst>
          <a:scene3d>
            <a:camera prst="orthographicFront"/>
            <a:lightRig rig="twoPt" dir="t">
              <a:rot lat="0" lon="0" rev="7200000"/>
            </a:lightRig>
          </a:scene3d>
          <a:sp3d>
            <a:bevelT w="25400" h="19050"/>
            <a:contourClr>
              <a:srgbClr val="FFFFFF"/>
            </a:contourClr>
          </a:sp3d>
        </xdr:spPr>
      </xdr:pic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026E63A-F7C4-D709-4483-569BD566A6BE}"/>
              </a:ext>
            </a:extLst>
          </xdr:cNvPr>
          <xdr:cNvSpPr/>
        </xdr:nvSpPr>
        <xdr:spPr>
          <a:xfrm>
            <a:off x="670560" y="624840"/>
            <a:ext cx="4434840" cy="274320"/>
          </a:xfrm>
          <a:prstGeom prst="rect">
            <a:avLst/>
          </a:prstGeom>
          <a:ln>
            <a:headEnd type="none" w="med" len="med"/>
            <a:tailEnd type="none" w="med" len="med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AU" sz="1400" b="1"/>
              <a:t>Region SA </a:t>
            </a:r>
            <a:r>
              <a:rPr lang="en-AU" sz="1400" b="1" baseline="0"/>
              <a:t> - Mannum</a:t>
            </a:r>
            <a:endParaRPr lang="en-AU" sz="1400" b="1"/>
          </a:p>
        </xdr:txBody>
      </xdr:sp>
    </xdr:grpSp>
    <xdr:clientData/>
  </xdr:twoCellAnchor>
  <xdr:twoCellAnchor>
    <xdr:from>
      <xdr:col>0</xdr:col>
      <xdr:colOff>640080</xdr:colOff>
      <xdr:row>18</xdr:row>
      <xdr:rowOff>45720</xdr:rowOff>
    </xdr:from>
    <xdr:to>
      <xdr:col>7</xdr:col>
      <xdr:colOff>396240</xdr:colOff>
      <xdr:row>33</xdr:row>
      <xdr:rowOff>160019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210ED4F-669D-0116-FFE5-7DBFA1DFD4D2}"/>
            </a:ext>
          </a:extLst>
        </xdr:cNvPr>
        <xdr:cNvGrpSpPr/>
      </xdr:nvGrpSpPr>
      <xdr:grpSpPr>
        <a:xfrm>
          <a:off x="640080" y="3572691"/>
          <a:ext cx="4404360" cy="3053442"/>
          <a:chOff x="5181600" y="198120"/>
          <a:chExt cx="4541520" cy="3086099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F0BDB719-1D92-7817-0157-7C73544B32A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5227320" y="472438"/>
            <a:ext cx="4443730" cy="2811781"/>
          </a:xfrm>
          <a:prstGeom prst="rect">
            <a:avLst/>
          </a:prstGeom>
          <a:solidFill>
            <a:srgbClr val="FFFFFF">
              <a:shade val="85000"/>
            </a:srgbClr>
          </a:solidFill>
          <a:ln w="88900" cap="sq">
            <a:solidFill>
              <a:srgbClr val="FFFFFF"/>
            </a:solidFill>
            <a:miter lim="800000"/>
          </a:ln>
          <a:effectLst>
            <a:outerShdw blurRad="55000" dist="18000" dir="5400000" algn="tl" rotWithShape="0">
              <a:srgbClr val="000000">
                <a:alpha val="40000"/>
              </a:srgbClr>
            </a:outerShdw>
          </a:effectLst>
          <a:scene3d>
            <a:camera prst="orthographicFront"/>
            <a:lightRig rig="twoPt" dir="t">
              <a:rot lat="0" lon="0" rev="7200000"/>
            </a:lightRig>
          </a:scene3d>
          <a:sp3d>
            <a:bevelT w="25400" h="19050"/>
            <a:contourClr>
              <a:srgbClr val="FFFFFF"/>
            </a:contourClr>
          </a:sp3d>
        </xdr:spPr>
      </xdr:pic>
      <xdr:sp macro="" textlink="">
        <xdr:nvSpPr>
          <xdr:cNvPr id="7" name="Rectangle 6">
            <a:extLst>
              <a:ext uri="{FF2B5EF4-FFF2-40B4-BE49-F238E27FC236}">
                <a16:creationId xmlns:a16="http://schemas.microsoft.com/office/drawing/2014/main" id="{117FA905-26CD-4C73-8B52-EE3BA6FC777B}"/>
              </a:ext>
            </a:extLst>
          </xdr:cNvPr>
          <xdr:cNvSpPr/>
        </xdr:nvSpPr>
        <xdr:spPr>
          <a:xfrm>
            <a:off x="5181600" y="198120"/>
            <a:ext cx="4541520" cy="271282"/>
          </a:xfrm>
          <a:prstGeom prst="rect">
            <a:avLst/>
          </a:prstGeom>
          <a:ln>
            <a:headEnd type="none" w="med" len="med"/>
            <a:tailEnd type="none" w="med" len="med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AU" sz="1400" b="1"/>
              <a:t>Region SA </a:t>
            </a:r>
            <a:r>
              <a:rPr lang="en-AU" sz="1400" b="1" baseline="0"/>
              <a:t> - Whyalla</a:t>
            </a:r>
            <a:endParaRPr lang="en-AU" sz="1400" b="1"/>
          </a:p>
        </xdr:txBody>
      </xdr:sp>
    </xdr:grpSp>
    <xdr:clientData/>
  </xdr:twoCellAnchor>
  <xdr:twoCellAnchor>
    <xdr:from>
      <xdr:col>8</xdr:col>
      <xdr:colOff>491067</xdr:colOff>
      <xdr:row>1</xdr:row>
      <xdr:rowOff>0</xdr:rowOff>
    </xdr:from>
    <xdr:to>
      <xdr:col>15</xdr:col>
      <xdr:colOff>304800</xdr:colOff>
      <xdr:row>16</xdr:row>
      <xdr:rowOff>101600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7EEA9A0A-F058-BD02-24D2-6E8152D3F1BC}"/>
            </a:ext>
          </a:extLst>
        </xdr:cNvPr>
        <xdr:cNvGrpSpPr/>
      </xdr:nvGrpSpPr>
      <xdr:grpSpPr>
        <a:xfrm>
          <a:off x="5803296" y="195943"/>
          <a:ext cx="4461933" cy="3040743"/>
          <a:chOff x="685801" y="7501467"/>
          <a:chExt cx="4495800" cy="3996266"/>
        </a:xfrm>
      </xdr:grpSpPr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B63813C9-DAE5-7EAE-A065-4763B39621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28134" y="7797800"/>
            <a:ext cx="4411133" cy="3699933"/>
          </a:xfrm>
          <a:prstGeom prst="rect">
            <a:avLst/>
          </a:prstGeom>
          <a:solidFill>
            <a:srgbClr val="FFFFFF">
              <a:shade val="85000"/>
            </a:srgbClr>
          </a:solidFill>
          <a:ln w="88900" cap="sq">
            <a:solidFill>
              <a:srgbClr val="FFFFFF"/>
            </a:solidFill>
            <a:miter lim="800000"/>
          </a:ln>
          <a:effectLst>
            <a:outerShdw blurRad="55000" dist="18000" dir="5400000" algn="tl" rotWithShape="0">
              <a:srgbClr val="000000">
                <a:alpha val="40000"/>
              </a:srgbClr>
            </a:outerShdw>
          </a:effectLst>
          <a:scene3d>
            <a:camera prst="orthographicFront"/>
            <a:lightRig rig="twoPt" dir="t">
              <a:rot lat="0" lon="0" rev="7200000"/>
            </a:lightRig>
          </a:scene3d>
          <a:sp3d>
            <a:bevelT w="25400" h="19050"/>
            <a:contourClr>
              <a:srgbClr val="FFFFFF"/>
            </a:contourClr>
          </a:sp3d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21FD891C-1B7F-EBA8-63A0-BD1719853196}"/>
              </a:ext>
            </a:extLst>
          </xdr:cNvPr>
          <xdr:cNvSpPr/>
        </xdr:nvSpPr>
        <xdr:spPr>
          <a:xfrm>
            <a:off x="685801" y="7501467"/>
            <a:ext cx="4495800" cy="347014"/>
          </a:xfrm>
          <a:prstGeom prst="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AU" sz="1400" b="1"/>
              <a:t>Region - Waikerie</a:t>
            </a:r>
            <a:endParaRPr lang="en-AU" sz="1100" b="1"/>
          </a:p>
        </xdr:txBody>
      </xdr:sp>
    </xdr:grpSp>
    <xdr:clientData/>
  </xdr:twoCellAnchor>
  <xdr:twoCellAnchor>
    <xdr:from>
      <xdr:col>8</xdr:col>
      <xdr:colOff>508002</xdr:colOff>
      <xdr:row>18</xdr:row>
      <xdr:rowOff>25400</xdr:rowOff>
    </xdr:from>
    <xdr:to>
      <xdr:col>15</xdr:col>
      <xdr:colOff>340356</xdr:colOff>
      <xdr:row>34</xdr:row>
      <xdr:rowOff>33867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88D19159-01A1-3EB0-A38C-DE6BE696DC03}"/>
            </a:ext>
          </a:extLst>
        </xdr:cNvPr>
        <xdr:cNvGrpSpPr/>
      </xdr:nvGrpSpPr>
      <xdr:grpSpPr>
        <a:xfrm>
          <a:off x="5820231" y="3552371"/>
          <a:ext cx="4480554" cy="3143553"/>
          <a:chOff x="626534" y="10786533"/>
          <a:chExt cx="4514421" cy="3615736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F74E2D2E-A5DA-C7EC-C2DC-BDB4FA591F6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635001" y="11049001"/>
            <a:ext cx="4505954" cy="3353268"/>
          </a:xfrm>
          <a:prstGeom prst="rect">
            <a:avLst/>
          </a:prstGeom>
        </xdr:spPr>
      </xdr:pic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87A8DB8D-8524-444F-8C99-FA702327C142}"/>
              </a:ext>
            </a:extLst>
          </xdr:cNvPr>
          <xdr:cNvSpPr/>
        </xdr:nvSpPr>
        <xdr:spPr>
          <a:xfrm>
            <a:off x="626534" y="10786533"/>
            <a:ext cx="4495800" cy="352755"/>
          </a:xfrm>
          <a:prstGeom prst="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AU" sz="1400" b="1"/>
              <a:t>Region - Aldinga</a:t>
            </a:r>
          </a:p>
          <a:p>
            <a:pPr algn="l"/>
            <a:endParaRPr lang="en-AU" sz="1100" b="1"/>
          </a:p>
        </xdr:txBody>
      </xdr:sp>
    </xdr:grpSp>
    <xdr:clientData/>
  </xdr:twoCellAnchor>
  <xdr:twoCellAnchor>
    <xdr:from>
      <xdr:col>16</xdr:col>
      <xdr:colOff>16434</xdr:colOff>
      <xdr:row>1</xdr:row>
      <xdr:rowOff>25400</xdr:rowOff>
    </xdr:from>
    <xdr:to>
      <xdr:col>22</xdr:col>
      <xdr:colOff>380501</xdr:colOff>
      <xdr:row>17</xdr:row>
      <xdr:rowOff>42333</xdr:rowOff>
    </xdr:to>
    <xdr:grpSp>
      <xdr:nvGrpSpPr>
        <xdr:cNvPr id="18" name="Group 17">
          <a:extLst>
            <a:ext uri="{FF2B5EF4-FFF2-40B4-BE49-F238E27FC236}">
              <a16:creationId xmlns:a16="http://schemas.microsoft.com/office/drawing/2014/main" id="{8781BCB3-8907-98B4-446C-E56904CF7387}"/>
            </a:ext>
          </a:extLst>
        </xdr:cNvPr>
        <xdr:cNvGrpSpPr/>
      </xdr:nvGrpSpPr>
      <xdr:grpSpPr>
        <a:xfrm>
          <a:off x="10640891" y="221343"/>
          <a:ext cx="4348239" cy="3152019"/>
          <a:chOff x="10786533" y="3699933"/>
          <a:chExt cx="4377267" cy="3522132"/>
        </a:xfrm>
      </xdr:grpSpPr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ED5458E4-3A54-B9C2-91D2-E901CF67D01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786533" y="4030132"/>
            <a:ext cx="4377266" cy="3191933"/>
          </a:xfrm>
          <a:prstGeom prst="rect">
            <a:avLst/>
          </a:prstGeom>
        </xdr:spPr>
      </xdr:pic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100B587F-8EAB-4CA1-B34D-B36D25857398}"/>
              </a:ext>
            </a:extLst>
          </xdr:cNvPr>
          <xdr:cNvSpPr/>
        </xdr:nvSpPr>
        <xdr:spPr>
          <a:xfrm>
            <a:off x="10795000" y="3699933"/>
            <a:ext cx="4368800" cy="304800"/>
          </a:xfrm>
          <a:prstGeom prst="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AU" sz="1400" b="1"/>
              <a:t>Region - Myponga</a:t>
            </a:r>
          </a:p>
          <a:p>
            <a:pPr algn="l"/>
            <a:endParaRPr lang="en-AU" sz="1100" b="1"/>
          </a:p>
        </xdr:txBody>
      </xdr:sp>
    </xdr:grpSp>
    <xdr:clientData/>
  </xdr:twoCellAnchor>
  <xdr:twoCellAnchor>
    <xdr:from>
      <xdr:col>16</xdr:col>
      <xdr:colOff>78747</xdr:colOff>
      <xdr:row>18</xdr:row>
      <xdr:rowOff>42333</xdr:rowOff>
    </xdr:from>
    <xdr:to>
      <xdr:col>22</xdr:col>
      <xdr:colOff>364066</xdr:colOff>
      <xdr:row>34</xdr:row>
      <xdr:rowOff>76200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E0035665-54ED-93DE-67FA-5B7A1FE2FF3D}"/>
            </a:ext>
          </a:extLst>
        </xdr:cNvPr>
        <xdr:cNvGrpSpPr/>
      </xdr:nvGrpSpPr>
      <xdr:grpSpPr>
        <a:xfrm>
          <a:off x="10703204" y="3569304"/>
          <a:ext cx="4269491" cy="3168953"/>
          <a:chOff x="10780614" y="3691467"/>
          <a:chExt cx="4501719" cy="3005666"/>
        </a:xfrm>
      </xdr:grpSpPr>
      <xdr:pic>
        <xdr:nvPicPr>
          <xdr:cNvPr id="19" name="Picture 18">
            <a:extLst>
              <a:ext uri="{FF2B5EF4-FFF2-40B4-BE49-F238E27FC236}">
                <a16:creationId xmlns:a16="http://schemas.microsoft.com/office/drawing/2014/main" id="{997C991E-8A2F-B908-220F-DE8FCE594BA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0780614" y="3996267"/>
            <a:ext cx="4501719" cy="2700866"/>
          </a:xfrm>
          <a:prstGeom prst="rect">
            <a:avLst/>
          </a:prstGeom>
        </xdr:spPr>
      </xdr:pic>
      <xdr:sp macro="" textlink="">
        <xdr:nvSpPr>
          <xdr:cNvPr id="20" name="Rectangle 19">
            <a:extLst>
              <a:ext uri="{FF2B5EF4-FFF2-40B4-BE49-F238E27FC236}">
                <a16:creationId xmlns:a16="http://schemas.microsoft.com/office/drawing/2014/main" id="{D8462D7E-D2F2-45EF-B75B-2D2EB9F7E5FE}"/>
              </a:ext>
            </a:extLst>
          </xdr:cNvPr>
          <xdr:cNvSpPr/>
        </xdr:nvSpPr>
        <xdr:spPr>
          <a:xfrm>
            <a:off x="10786533" y="3691467"/>
            <a:ext cx="4495800" cy="304800"/>
          </a:xfrm>
          <a:prstGeom prst="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AU" sz="1400" b="1"/>
              <a:t>Region - Flinders Rangers</a:t>
            </a:r>
          </a:p>
          <a:p>
            <a:pPr algn="l"/>
            <a:endParaRPr lang="en-AU" sz="1100" b="1"/>
          </a:p>
        </xdr:txBody>
      </xdr:sp>
    </xdr:grpSp>
    <xdr:clientData/>
  </xdr:twoCellAnchor>
  <xdr:twoCellAnchor>
    <xdr:from>
      <xdr:col>1</xdr:col>
      <xdr:colOff>1</xdr:colOff>
      <xdr:row>36</xdr:row>
      <xdr:rowOff>185737</xdr:rowOff>
    </xdr:from>
    <xdr:to>
      <xdr:col>7</xdr:col>
      <xdr:colOff>381001</xdr:colOff>
      <xdr:row>53</xdr:row>
      <xdr:rowOff>19578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C2C39102-762D-465C-B0AD-F6AA7F968137}"/>
            </a:ext>
          </a:extLst>
        </xdr:cNvPr>
        <xdr:cNvGrpSpPr/>
      </xdr:nvGrpSpPr>
      <xdr:grpSpPr>
        <a:xfrm>
          <a:off x="664030" y="7239680"/>
          <a:ext cx="4365171" cy="3164869"/>
          <a:chOff x="15485536" y="220133"/>
          <a:chExt cx="4394200" cy="3149600"/>
        </a:xfrm>
      </xdr:grpSpPr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38213614-4FD8-5FAE-A8D7-5EEF45140B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485536" y="491066"/>
            <a:ext cx="4394200" cy="2878667"/>
          </a:xfrm>
          <a:prstGeom prst="rect">
            <a:avLst/>
          </a:prstGeom>
        </xdr:spPr>
      </xdr:pic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105FE1E-CE92-A0B6-F28D-6226B8441A70}"/>
              </a:ext>
            </a:extLst>
          </xdr:cNvPr>
          <xdr:cNvSpPr/>
        </xdr:nvSpPr>
        <xdr:spPr>
          <a:xfrm>
            <a:off x="15494000" y="220133"/>
            <a:ext cx="4368802" cy="271096"/>
          </a:xfrm>
          <a:prstGeom prst="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AU" sz="1400" b="1"/>
              <a:t>Region - Pt Augusta</a:t>
            </a:r>
          </a:p>
          <a:p>
            <a:pPr algn="l"/>
            <a:endParaRPr lang="en-AU" sz="1100" b="1"/>
          </a:p>
        </xdr:txBody>
      </xdr:sp>
    </xdr:grpSp>
    <xdr:clientData/>
  </xdr:twoCellAnchor>
  <xdr:twoCellAnchor>
    <xdr:from>
      <xdr:col>8</xdr:col>
      <xdr:colOff>304801</xdr:colOff>
      <xdr:row>37</xdr:row>
      <xdr:rowOff>8467</xdr:rowOff>
    </xdr:from>
    <xdr:to>
      <xdr:col>14</xdr:col>
      <xdr:colOff>660403</xdr:colOff>
      <xdr:row>54</xdr:row>
      <xdr:rowOff>76200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9461C064-A098-D305-F9C4-1ACDAC72EE76}"/>
            </a:ext>
          </a:extLst>
        </xdr:cNvPr>
        <xdr:cNvGrpSpPr/>
      </xdr:nvGrpSpPr>
      <xdr:grpSpPr>
        <a:xfrm>
          <a:off x="5617030" y="7258353"/>
          <a:ext cx="4339773" cy="3398761"/>
          <a:chOff x="5664200" y="7281333"/>
          <a:chExt cx="4368802" cy="3378200"/>
        </a:xfrm>
      </xdr:grpSpPr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65E823D2-C681-7918-4C0D-1D4249716D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5664200" y="7560732"/>
            <a:ext cx="4368800" cy="3098801"/>
          </a:xfrm>
          <a:prstGeom prst="rect">
            <a:avLst/>
          </a:prstGeom>
        </xdr:spPr>
      </xdr:pic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0E73FFCC-20B9-4BFC-A349-B9B1F901A650}"/>
              </a:ext>
            </a:extLst>
          </xdr:cNvPr>
          <xdr:cNvSpPr/>
        </xdr:nvSpPr>
        <xdr:spPr>
          <a:xfrm>
            <a:off x="5664200" y="7281333"/>
            <a:ext cx="4368802" cy="271096"/>
          </a:xfrm>
          <a:prstGeom prst="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AU" sz="1400" b="1"/>
              <a:t>Region - Kingston</a:t>
            </a:r>
          </a:p>
          <a:p>
            <a:pPr algn="l"/>
            <a:endParaRPr lang="en-AU" sz="1100" b="1"/>
          </a:p>
        </xdr:txBody>
      </xdr:sp>
    </xdr:grpSp>
    <xdr:clientData/>
  </xdr:twoCellAnchor>
  <xdr:twoCellAnchor editAs="oneCell">
    <xdr:from>
      <xdr:col>0</xdr:col>
      <xdr:colOff>544285</xdr:colOff>
      <xdr:row>56</xdr:row>
      <xdr:rowOff>21771</xdr:rowOff>
    </xdr:from>
    <xdr:to>
      <xdr:col>12</xdr:col>
      <xdr:colOff>85026</xdr:colOff>
      <xdr:row>76</xdr:row>
      <xdr:rowOff>3429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5663AE7-ABAA-474F-A41D-45B802A2B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4285" y="10994571"/>
          <a:ext cx="7639712" cy="390051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672352</xdr:colOff>
      <xdr:row>85</xdr:row>
      <xdr:rowOff>0</xdr:rowOff>
    </xdr:from>
    <xdr:to>
      <xdr:col>7</xdr:col>
      <xdr:colOff>44823</xdr:colOff>
      <xdr:row>108</xdr:row>
      <xdr:rowOff>141287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B22A276-BD15-D476-92A7-06A784FFE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2352" y="16764000"/>
          <a:ext cx="4078942" cy="4677428"/>
        </a:xfrm>
        <a:prstGeom prst="rect">
          <a:avLst/>
        </a:prstGeom>
      </xdr:spPr>
    </xdr:pic>
    <xdr:clientData/>
  </xdr:twoCellAnchor>
  <xdr:twoCellAnchor editAs="oneCell">
    <xdr:from>
      <xdr:col>7</xdr:col>
      <xdr:colOff>286871</xdr:colOff>
      <xdr:row>85</xdr:row>
      <xdr:rowOff>8964</xdr:rowOff>
    </xdr:from>
    <xdr:to>
      <xdr:col>13</xdr:col>
      <xdr:colOff>349624</xdr:colOff>
      <xdr:row>108</xdr:row>
      <xdr:rowOff>169303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9171E9C-E856-A06A-A909-3629332C3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93342" y="16772964"/>
          <a:ext cx="4096870" cy="4696480"/>
        </a:xfrm>
        <a:prstGeom prst="rect">
          <a:avLst/>
        </a:prstGeom>
      </xdr:spPr>
    </xdr:pic>
    <xdr:clientData/>
  </xdr:twoCellAnchor>
  <xdr:twoCellAnchor editAs="oneCell">
    <xdr:from>
      <xdr:col>13</xdr:col>
      <xdr:colOff>484093</xdr:colOff>
      <xdr:row>84</xdr:row>
      <xdr:rowOff>188259</xdr:rowOff>
    </xdr:from>
    <xdr:to>
      <xdr:col>19</xdr:col>
      <xdr:colOff>493059</xdr:colOff>
      <xdr:row>108</xdr:row>
      <xdr:rowOff>75164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C26C224-B92F-428B-D089-0B4C2FD50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224681" y="16755035"/>
          <a:ext cx="4043084" cy="4620270"/>
        </a:xfrm>
        <a:prstGeom prst="rect">
          <a:avLst/>
        </a:prstGeom>
      </xdr:spPr>
    </xdr:pic>
    <xdr:clientData/>
  </xdr:twoCellAnchor>
  <xdr:twoCellAnchor editAs="oneCell">
    <xdr:from>
      <xdr:col>19</xdr:col>
      <xdr:colOff>600635</xdr:colOff>
      <xdr:row>84</xdr:row>
      <xdr:rowOff>179295</xdr:rowOff>
    </xdr:from>
    <xdr:to>
      <xdr:col>25</xdr:col>
      <xdr:colOff>272259</xdr:colOff>
      <xdr:row>108</xdr:row>
      <xdr:rowOff>80682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A7B60DA-DF04-C7B7-32FB-1DE57E927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375341" y="16746071"/>
          <a:ext cx="3705742" cy="4634752"/>
        </a:xfrm>
        <a:prstGeom prst="rect">
          <a:avLst/>
        </a:prstGeom>
      </xdr:spPr>
    </xdr:pic>
    <xdr:clientData/>
  </xdr:twoCellAnchor>
  <xdr:twoCellAnchor editAs="oneCell">
    <xdr:from>
      <xdr:col>12</xdr:col>
      <xdr:colOff>391885</xdr:colOff>
      <xdr:row>55</xdr:row>
      <xdr:rowOff>185057</xdr:rowOff>
    </xdr:from>
    <xdr:to>
      <xdr:col>23</xdr:col>
      <xdr:colOff>588891</xdr:colOff>
      <xdr:row>76</xdr:row>
      <xdr:rowOff>87086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4377B03-605D-1E5F-53B6-5F3352F53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490856" y="10961914"/>
          <a:ext cx="7621064" cy="4016829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117</xdr:row>
      <xdr:rowOff>0</xdr:rowOff>
    </xdr:from>
    <xdr:to>
      <xdr:col>16</xdr:col>
      <xdr:colOff>406400</xdr:colOff>
      <xdr:row>147</xdr:row>
      <xdr:rowOff>56848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1856FC5F-2031-41D5-9224-98E1F8AD627B}"/>
            </a:ext>
          </a:extLst>
        </xdr:cNvPr>
        <xdr:cNvGrpSpPr/>
      </xdr:nvGrpSpPr>
      <xdr:grpSpPr>
        <a:xfrm>
          <a:off x="1328057" y="22925314"/>
          <a:ext cx="9702800" cy="5935134"/>
          <a:chOff x="4885266" y="118533"/>
          <a:chExt cx="9855200" cy="5935134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F1C48BBA-5003-44EC-1362-D1CCBA9960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4885266" y="118533"/>
            <a:ext cx="4919133" cy="2912533"/>
          </a:xfrm>
          <a:prstGeom prst="rect">
            <a:avLst/>
          </a:prstGeom>
          <a:ln>
            <a:noFill/>
          </a:ln>
          <a:effectLst>
            <a:outerShdw blurRad="190500" algn="tl" rotWithShape="0">
              <a:srgbClr val="000000">
                <a:alpha val="70000"/>
              </a:srgbClr>
            </a:outerShdw>
          </a:effectLst>
        </xdr:spPr>
      </xdr:pic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6B5706B9-00CC-C1FD-3464-D52E3D10CB4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872693" y="118533"/>
            <a:ext cx="4867773" cy="2946401"/>
          </a:xfrm>
          <a:prstGeom prst="rect">
            <a:avLst/>
          </a:prstGeom>
          <a:ln>
            <a:noFill/>
          </a:ln>
          <a:effectLst>
            <a:outerShdw blurRad="190500" algn="tl" rotWithShape="0">
              <a:srgbClr val="000000">
                <a:alpha val="70000"/>
              </a:srgbClr>
            </a:outerShdw>
          </a:effectLst>
        </xdr:spPr>
      </xdr:pic>
      <xdr:pic>
        <xdr:nvPicPr>
          <xdr:cNvPr id="36" name="Picture 35">
            <a:extLst>
              <a:ext uri="{FF2B5EF4-FFF2-40B4-BE49-F238E27FC236}">
                <a16:creationId xmlns:a16="http://schemas.microsoft.com/office/drawing/2014/main" id="{9FC0D74B-3DA3-79FE-68A2-3341411777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4893740" y="3141134"/>
            <a:ext cx="4919128" cy="2912533"/>
          </a:xfrm>
          <a:prstGeom prst="rect">
            <a:avLst/>
          </a:prstGeom>
          <a:ln>
            <a:noFill/>
          </a:ln>
          <a:effectLst>
            <a:outerShdw blurRad="190500" algn="tl" rotWithShape="0">
              <a:srgbClr val="000000">
                <a:alpha val="70000"/>
              </a:srgbClr>
            </a:outerShdw>
          </a:effectLst>
        </xdr:spPr>
      </xdr:pic>
    </xdr:grpSp>
    <xdr:clientData/>
  </xdr:twoCellAnchor>
  <xdr:twoCellAnchor editAs="oneCell">
    <xdr:from>
      <xdr:col>3</xdr:col>
      <xdr:colOff>0</xdr:colOff>
      <xdr:row>152</xdr:row>
      <xdr:rowOff>0</xdr:rowOff>
    </xdr:from>
    <xdr:to>
      <xdr:col>16</xdr:col>
      <xdr:colOff>104653</xdr:colOff>
      <xdr:row>187</xdr:row>
      <xdr:rowOff>134326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0B8BC8C-EAF4-DC84-5BE8-D27B7B0508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24743" y="29783314"/>
          <a:ext cx="8878539" cy="699232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205740</xdr:colOff>
      <xdr:row>2</xdr:row>
      <xdr:rowOff>0</xdr:rowOff>
    </xdr:from>
    <xdr:to>
      <xdr:col>9</xdr:col>
      <xdr:colOff>289560</xdr:colOff>
      <xdr:row>19</xdr:row>
      <xdr:rowOff>53340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EE2F43B-E838-1E69-ABD5-DA21041C4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6440" y="563880"/>
          <a:ext cx="5448300" cy="342138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20</xdr:row>
      <xdr:rowOff>38100</xdr:rowOff>
    </xdr:from>
    <xdr:to>
      <xdr:col>9</xdr:col>
      <xdr:colOff>289561</xdr:colOff>
      <xdr:row>37</xdr:row>
      <xdr:rowOff>97765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7251D7C-6B7F-B5BF-FB6C-F9E739723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91201" y="4168140"/>
          <a:ext cx="5463540" cy="3427705"/>
        </a:xfrm>
        <a:prstGeom prst="rect">
          <a:avLst/>
        </a:prstGeom>
      </xdr:spPr>
    </xdr:pic>
    <xdr:clientData/>
  </xdr:twoCellAnchor>
  <xdr:twoCellAnchor editAs="oneCell">
    <xdr:from>
      <xdr:col>1</xdr:col>
      <xdr:colOff>167641</xdr:colOff>
      <xdr:row>38</xdr:row>
      <xdr:rowOff>91440</xdr:rowOff>
    </xdr:from>
    <xdr:to>
      <xdr:col>9</xdr:col>
      <xdr:colOff>304801</xdr:colOff>
      <xdr:row>55</xdr:row>
      <xdr:rowOff>160807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358BAB9-8517-4E88-ADE1-1D01538A93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68341" y="7787640"/>
          <a:ext cx="5501640" cy="3437407"/>
        </a:xfrm>
        <a:prstGeom prst="rect">
          <a:avLst/>
        </a:prstGeom>
      </xdr:spPr>
    </xdr:pic>
    <xdr:clientData/>
  </xdr:twoCellAnchor>
  <xdr:twoCellAnchor editAs="oneCell">
    <xdr:from>
      <xdr:col>1</xdr:col>
      <xdr:colOff>198121</xdr:colOff>
      <xdr:row>57</xdr:row>
      <xdr:rowOff>7621</xdr:rowOff>
    </xdr:from>
    <xdr:to>
      <xdr:col>9</xdr:col>
      <xdr:colOff>312421</xdr:colOff>
      <xdr:row>74</xdr:row>
      <xdr:rowOff>99647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B16754-F3BA-5181-6B66-FE473FF1B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98821" y="11468101"/>
          <a:ext cx="5478780" cy="3460066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 editAs="oneCell">
    <xdr:from>
      <xdr:col>11</xdr:col>
      <xdr:colOff>320040</xdr:colOff>
      <xdr:row>2</xdr:row>
      <xdr:rowOff>83820</xdr:rowOff>
    </xdr:from>
    <xdr:to>
      <xdr:col>18</xdr:col>
      <xdr:colOff>97695</xdr:colOff>
      <xdr:row>19</xdr:row>
      <xdr:rowOff>30480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822762B-E54B-3C9B-0A76-77EA32010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7520" y="647700"/>
          <a:ext cx="4471575" cy="3314700"/>
        </a:xfrm>
        <a:prstGeom prst="rect">
          <a:avLst/>
        </a:prstGeom>
      </xdr:spPr>
    </xdr:pic>
    <xdr:clientData/>
  </xdr:twoCellAnchor>
  <xdr:twoCellAnchor editAs="oneCell">
    <xdr:from>
      <xdr:col>11</xdr:col>
      <xdr:colOff>281940</xdr:colOff>
      <xdr:row>20</xdr:row>
      <xdr:rowOff>121920</xdr:rowOff>
    </xdr:from>
    <xdr:to>
      <xdr:col>18</xdr:col>
      <xdr:colOff>53339</xdr:colOff>
      <xdr:row>36</xdr:row>
      <xdr:rowOff>121920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C6D866D-75D6-FE1C-7253-32BC9F8E0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89420" y="4251960"/>
          <a:ext cx="4465319" cy="3169920"/>
        </a:xfrm>
        <a:prstGeom prst="rect">
          <a:avLst/>
        </a:prstGeom>
      </xdr:spPr>
    </xdr:pic>
    <xdr:clientData/>
  </xdr:twoCellAnchor>
  <xdr:twoCellAnchor editAs="oneCell">
    <xdr:from>
      <xdr:col>11</xdr:col>
      <xdr:colOff>274320</xdr:colOff>
      <xdr:row>39</xdr:row>
      <xdr:rowOff>7620</xdr:rowOff>
    </xdr:from>
    <xdr:to>
      <xdr:col>18</xdr:col>
      <xdr:colOff>60960</xdr:colOff>
      <xdr:row>55</xdr:row>
      <xdr:rowOff>99060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DE18143-4C3B-6178-20A1-84A6CB569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81800" y="7901940"/>
          <a:ext cx="4480560" cy="3261360"/>
        </a:xfrm>
        <a:prstGeom prst="rect">
          <a:avLst/>
        </a:prstGeom>
      </xdr:spPr>
    </xdr:pic>
    <xdr:clientData/>
  </xdr:twoCellAnchor>
  <xdr:twoCellAnchor>
    <xdr:from>
      <xdr:col>6</xdr:col>
      <xdr:colOff>388620</xdr:colOff>
      <xdr:row>60</xdr:row>
      <xdr:rowOff>0</xdr:rowOff>
    </xdr:from>
    <xdr:to>
      <xdr:col>6</xdr:col>
      <xdr:colOff>396240</xdr:colOff>
      <xdr:row>71</xdr:row>
      <xdr:rowOff>121920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56C07C1-1801-885B-48B9-569E3B41EF17}"/>
            </a:ext>
          </a:extLst>
        </xdr:cNvPr>
        <xdr:cNvCxnSpPr/>
      </xdr:nvCxnSpPr>
      <xdr:spPr>
        <a:xfrm flipH="1" flipV="1">
          <a:off x="3977640" y="12054840"/>
          <a:ext cx="7620" cy="2301240"/>
        </a:xfrm>
        <a:prstGeom prst="straightConnector1">
          <a:avLst/>
        </a:prstGeom>
        <a:ln w="19050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381000</xdr:colOff>
      <xdr:row>59</xdr:row>
      <xdr:rowOff>152400</xdr:rowOff>
    </xdr:from>
    <xdr:to>
      <xdr:col>7</xdr:col>
      <xdr:colOff>388620</xdr:colOff>
      <xdr:row>71</xdr:row>
      <xdr:rowOff>76200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1EA46A8-5A20-4126-B1D5-AB34350A5D31}"/>
            </a:ext>
          </a:extLst>
        </xdr:cNvPr>
        <xdr:cNvCxnSpPr/>
      </xdr:nvCxnSpPr>
      <xdr:spPr>
        <a:xfrm flipH="1" flipV="1">
          <a:off x="4640580" y="12009120"/>
          <a:ext cx="7620" cy="2301240"/>
        </a:xfrm>
        <a:prstGeom prst="straightConnector1">
          <a:avLst/>
        </a:prstGeom>
        <a:ln w="19050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396240</xdr:colOff>
      <xdr:row>61</xdr:row>
      <xdr:rowOff>68580</xdr:rowOff>
    </xdr:from>
    <xdr:to>
      <xdr:col>7</xdr:col>
      <xdr:colOff>373380</xdr:colOff>
      <xdr:row>61</xdr:row>
      <xdr:rowOff>68580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006B0EB8-1807-CE31-F27B-033087574048}"/>
            </a:ext>
          </a:extLst>
        </xdr:cNvPr>
        <xdr:cNvCxnSpPr/>
      </xdr:nvCxnSpPr>
      <xdr:spPr>
        <a:xfrm>
          <a:off x="3985260" y="12321540"/>
          <a:ext cx="647700" cy="0"/>
        </a:xfrm>
        <a:prstGeom prst="straightConnector1">
          <a:avLst/>
        </a:prstGeom>
        <a:ln w="19050" cap="flat" cmpd="sng" algn="ctr">
          <a:solidFill>
            <a:schemeClr val="accent2"/>
          </a:solidFill>
          <a:prstDash val="solid"/>
          <a:round/>
          <a:headEnd type="arrow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281940</xdr:colOff>
      <xdr:row>57</xdr:row>
      <xdr:rowOff>45720</xdr:rowOff>
    </xdr:from>
    <xdr:to>
      <xdr:col>18</xdr:col>
      <xdr:colOff>60960</xdr:colOff>
      <xdr:row>74</xdr:row>
      <xdr:rowOff>30480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D4CDD4E-31A9-6722-FF27-A3737327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89420" y="11506200"/>
          <a:ext cx="4472940" cy="3352800"/>
        </a:xfrm>
        <a:prstGeom prst="rect">
          <a:avLst/>
        </a:prstGeom>
      </xdr:spPr>
    </xdr:pic>
    <xdr:clientData/>
  </xdr:twoCellAnchor>
  <xdr:twoCellAnchor editAs="oneCell">
    <xdr:from>
      <xdr:col>20</xdr:col>
      <xdr:colOff>243841</xdr:colOff>
      <xdr:row>2</xdr:row>
      <xdr:rowOff>71954</xdr:rowOff>
    </xdr:from>
    <xdr:to>
      <xdr:col>27</xdr:col>
      <xdr:colOff>22860</xdr:colOff>
      <xdr:row>18</xdr:row>
      <xdr:rowOff>187294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4F9E9E5-0972-01BB-5542-C9FCE1E70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48161" y="635834"/>
          <a:ext cx="4472939" cy="3294785"/>
        </a:xfrm>
        <a:prstGeom prst="rect">
          <a:avLst/>
        </a:prstGeom>
      </xdr:spPr>
    </xdr:pic>
    <xdr:clientData/>
  </xdr:twoCellAnchor>
  <xdr:twoCellAnchor editAs="oneCell">
    <xdr:from>
      <xdr:col>20</xdr:col>
      <xdr:colOff>215357</xdr:colOff>
      <xdr:row>20</xdr:row>
      <xdr:rowOff>152400</xdr:rowOff>
    </xdr:from>
    <xdr:to>
      <xdr:col>27</xdr:col>
      <xdr:colOff>30480</xdr:colOff>
      <xdr:row>36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AF71C8D-DF9E-0B6E-9DBF-071C5FA46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19677" y="4282440"/>
          <a:ext cx="4509043" cy="3131820"/>
        </a:xfrm>
        <a:prstGeom prst="rect">
          <a:avLst/>
        </a:prstGeom>
      </xdr:spPr>
    </xdr:pic>
    <xdr:clientData/>
  </xdr:twoCellAnchor>
  <xdr:twoCellAnchor editAs="oneCell">
    <xdr:from>
      <xdr:col>20</xdr:col>
      <xdr:colOff>70381</xdr:colOff>
      <xdr:row>39</xdr:row>
      <xdr:rowOff>45720</xdr:rowOff>
    </xdr:from>
    <xdr:to>
      <xdr:col>26</xdr:col>
      <xdr:colOff>655320</xdr:colOff>
      <xdr:row>55</xdr:row>
      <xdr:rowOff>60960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67B7FBD-EE2C-1722-2B1D-895C9AB4F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74701" y="7940040"/>
          <a:ext cx="4608299" cy="3185160"/>
        </a:xfrm>
        <a:prstGeom prst="rect">
          <a:avLst/>
        </a:prstGeom>
      </xdr:spPr>
    </xdr:pic>
    <xdr:clientData/>
  </xdr:twoCellAnchor>
  <xdr:twoCellAnchor editAs="oneCell">
    <xdr:from>
      <xdr:col>20</xdr:col>
      <xdr:colOff>106680</xdr:colOff>
      <xdr:row>57</xdr:row>
      <xdr:rowOff>61816</xdr:rowOff>
    </xdr:from>
    <xdr:to>
      <xdr:col>27</xdr:col>
      <xdr:colOff>0</xdr:colOff>
      <xdr:row>74</xdr:row>
      <xdr:rowOff>53340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647D5A6-0E88-6C1C-62AE-BCBF6A20C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811000" y="11522296"/>
          <a:ext cx="4587240" cy="3359564"/>
        </a:xfrm>
        <a:prstGeom prst="rect">
          <a:avLst/>
        </a:prstGeom>
      </xdr:spPr>
    </xdr:pic>
    <xdr:clientData/>
  </xdr:twoCellAnchor>
  <xdr:twoCellAnchor editAs="oneCell">
    <xdr:from>
      <xdr:col>29</xdr:col>
      <xdr:colOff>152400</xdr:colOff>
      <xdr:row>2</xdr:row>
      <xdr:rowOff>68722</xdr:rowOff>
    </xdr:from>
    <xdr:to>
      <xdr:col>35</xdr:col>
      <xdr:colOff>670560</xdr:colOff>
      <xdr:row>18</xdr:row>
      <xdr:rowOff>182880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7DFC4E3-AC7B-3A22-7836-72D0BCD8A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962120" y="632602"/>
          <a:ext cx="4541520" cy="3284078"/>
        </a:xfrm>
        <a:prstGeom prst="rect">
          <a:avLst/>
        </a:prstGeom>
      </xdr:spPr>
    </xdr:pic>
    <xdr:clientData/>
  </xdr:twoCellAnchor>
  <xdr:twoCellAnchor editAs="oneCell">
    <xdr:from>
      <xdr:col>29</xdr:col>
      <xdr:colOff>177666</xdr:colOff>
      <xdr:row>20</xdr:row>
      <xdr:rowOff>160020</xdr:rowOff>
    </xdr:from>
    <xdr:to>
      <xdr:col>35</xdr:col>
      <xdr:colOff>685800</xdr:colOff>
      <xdr:row>36</xdr:row>
      <xdr:rowOff>145386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2451BF0-EE6B-6C3D-1B96-3FBAC0E70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987386" y="4290060"/>
          <a:ext cx="4531494" cy="3155286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114301</xdr:colOff>
      <xdr:row>39</xdr:row>
      <xdr:rowOff>86514</xdr:rowOff>
    </xdr:from>
    <xdr:to>
      <xdr:col>35</xdr:col>
      <xdr:colOff>685801</xdr:colOff>
      <xdr:row>55</xdr:row>
      <xdr:rowOff>68580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7F70A741-4ABC-E0DF-99EA-9E28DDB1A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924021" y="7980834"/>
          <a:ext cx="4594860" cy="3151986"/>
        </a:xfrm>
        <a:prstGeom prst="rect">
          <a:avLst/>
        </a:prstGeom>
      </xdr:spPr>
    </xdr:pic>
    <xdr:clientData/>
  </xdr:twoCellAnchor>
  <xdr:twoCellAnchor editAs="oneCell">
    <xdr:from>
      <xdr:col>29</xdr:col>
      <xdr:colOff>120647</xdr:colOff>
      <xdr:row>57</xdr:row>
      <xdr:rowOff>106680</xdr:rowOff>
    </xdr:from>
    <xdr:to>
      <xdr:col>35</xdr:col>
      <xdr:colOff>617220</xdr:colOff>
      <xdr:row>74</xdr:row>
      <xdr:rowOff>129540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C31375-8583-6278-69A1-C060F2205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930367" y="11567160"/>
          <a:ext cx="4519933" cy="3390900"/>
        </a:xfrm>
        <a:prstGeom prst="rect">
          <a:avLst/>
        </a:prstGeom>
      </xdr:spPr>
    </xdr:pic>
    <xdr:clientData/>
  </xdr:twoCellAnchor>
  <xdr:twoCellAnchor editAs="oneCell">
    <xdr:from>
      <xdr:col>37</xdr:col>
      <xdr:colOff>138848</xdr:colOff>
      <xdr:row>2</xdr:row>
      <xdr:rowOff>83820</xdr:rowOff>
    </xdr:from>
    <xdr:to>
      <xdr:col>43</xdr:col>
      <xdr:colOff>662940</xdr:colOff>
      <xdr:row>19</xdr:row>
      <xdr:rowOff>15240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DF5CEF6-4304-C499-CE11-2539B4806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031108" y="647700"/>
          <a:ext cx="4547452" cy="3299460"/>
        </a:xfrm>
        <a:prstGeom prst="rect">
          <a:avLst/>
        </a:prstGeom>
      </xdr:spPr>
    </xdr:pic>
    <xdr:clientData/>
  </xdr:twoCellAnchor>
  <xdr:twoCellAnchor editAs="oneCell">
    <xdr:from>
      <xdr:col>37</xdr:col>
      <xdr:colOff>129305</xdr:colOff>
      <xdr:row>21</xdr:row>
      <xdr:rowOff>0</xdr:rowOff>
    </xdr:from>
    <xdr:to>
      <xdr:col>43</xdr:col>
      <xdr:colOff>662941</xdr:colOff>
      <xdr:row>36</xdr:row>
      <xdr:rowOff>175260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81B6AC01-93B9-3380-E105-45D8847A9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021565" y="4328160"/>
          <a:ext cx="4556996" cy="3147060"/>
        </a:xfrm>
        <a:prstGeom prst="rect">
          <a:avLst/>
        </a:prstGeom>
      </xdr:spPr>
    </xdr:pic>
    <xdr:clientData/>
  </xdr:twoCellAnchor>
  <xdr:twoCellAnchor editAs="oneCell">
    <xdr:from>
      <xdr:col>37</xdr:col>
      <xdr:colOff>146407</xdr:colOff>
      <xdr:row>39</xdr:row>
      <xdr:rowOff>114300</xdr:rowOff>
    </xdr:from>
    <xdr:to>
      <xdr:col>44</xdr:col>
      <xdr:colOff>30481</xdr:colOff>
      <xdr:row>55</xdr:row>
      <xdr:rowOff>91440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F1F2DE95-4051-74C6-A53A-5A9326FD7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038667" y="8008620"/>
          <a:ext cx="4577994" cy="3147060"/>
        </a:xfrm>
        <a:prstGeom prst="rect">
          <a:avLst/>
        </a:prstGeom>
      </xdr:spPr>
    </xdr:pic>
    <xdr:clientData/>
  </xdr:twoCellAnchor>
  <xdr:twoCellAnchor editAs="oneCell">
    <xdr:from>
      <xdr:col>37</xdr:col>
      <xdr:colOff>140321</xdr:colOff>
      <xdr:row>57</xdr:row>
      <xdr:rowOff>129540</xdr:rowOff>
    </xdr:from>
    <xdr:to>
      <xdr:col>44</xdr:col>
      <xdr:colOff>30481</xdr:colOff>
      <xdr:row>74</xdr:row>
      <xdr:rowOff>152400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AADE7D80-3427-A88F-C7B4-D3F747FA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2032581" y="11590020"/>
          <a:ext cx="4584080" cy="3390900"/>
        </a:xfrm>
        <a:prstGeom prst="rect">
          <a:avLst/>
        </a:prstGeom>
      </xdr:spPr>
    </xdr:pic>
    <xdr:clientData/>
  </xdr:twoCellAnchor>
  <xdr:twoCellAnchor editAs="oneCell">
    <xdr:from>
      <xdr:col>1</xdr:col>
      <xdr:colOff>205740</xdr:colOff>
      <xdr:row>75</xdr:row>
      <xdr:rowOff>106680</xdr:rowOff>
    </xdr:from>
    <xdr:to>
      <xdr:col>9</xdr:col>
      <xdr:colOff>320040</xdr:colOff>
      <xdr:row>93</xdr:row>
      <xdr:rowOff>586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A2A0A22-D82D-4C4D-9D0C-ECA51DF74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960" y="15133320"/>
          <a:ext cx="5478780" cy="346006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425276</xdr:colOff>
      <xdr:row>25</xdr:row>
      <xdr:rowOff>30480</xdr:rowOff>
    </xdr:from>
    <xdr:to>
      <xdr:col>16</xdr:col>
      <xdr:colOff>378197</xdr:colOff>
      <xdr:row>37</xdr:row>
      <xdr:rowOff>60960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923E80-5F9F-49E8-89F6-075513E2F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7156" y="2628900"/>
          <a:ext cx="5317401" cy="274320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815CC4-2A80-4222-8D13-5072CBECF748}">
  <dimension ref="A1:H27"/>
  <sheetViews>
    <sheetView topLeftCell="A2" workbookViewId="0">
      <pane ySplit="1" topLeftCell="A3" activePane="bottomLeft" state="frozen"/>
      <selection activeCell="A2" sqref="A2"/>
      <selection pane="bottomLeft" activeCell="K6" sqref="K6"/>
    </sheetView>
  </sheetViews>
  <sheetFormatPr defaultRowHeight="15.6" x14ac:dyDescent="0.3"/>
  <cols>
    <col min="2" max="2" width="15.69921875" customWidth="1"/>
    <col min="3" max="3" width="14" customWidth="1"/>
    <col min="5" max="5" width="10.3984375" customWidth="1"/>
    <col min="6" max="6" width="11.59765625" customWidth="1"/>
    <col min="8" max="8" width="15.69921875" customWidth="1"/>
  </cols>
  <sheetData>
    <row r="1" spans="1:8" hidden="1" x14ac:dyDescent="0.3">
      <c r="C1" s="33">
        <v>3</v>
      </c>
      <c r="D1" s="33">
        <v>4</v>
      </c>
      <c r="E1" s="33">
        <v>5</v>
      </c>
      <c r="F1" s="33">
        <v>6</v>
      </c>
      <c r="G1" s="33">
        <v>7</v>
      </c>
    </row>
    <row r="2" spans="1:8" s="138" customFormat="1" ht="24" customHeight="1" x14ac:dyDescent="0.3">
      <c r="A2" s="137" t="s">
        <v>0</v>
      </c>
      <c r="B2" s="138" t="s">
        <v>1</v>
      </c>
      <c r="C2" s="138" t="s">
        <v>2</v>
      </c>
      <c r="D2" s="138" t="s">
        <v>3</v>
      </c>
      <c r="E2" s="138" t="s">
        <v>4</v>
      </c>
      <c r="F2" s="138" t="s">
        <v>5</v>
      </c>
      <c r="G2" s="138" t="s">
        <v>6</v>
      </c>
      <c r="H2" s="144" t="s">
        <v>7</v>
      </c>
    </row>
    <row r="3" spans="1:8" x14ac:dyDescent="0.3">
      <c r="A3" s="33">
        <v>1</v>
      </c>
      <c r="B3" t="s">
        <v>8</v>
      </c>
      <c r="C3" s="110" t="str">
        <f t="shared" ref="C3:G12" si="0">VLOOKUP($A3,DB_Trained2,C$1,0)</f>
        <v>Accuracy</v>
      </c>
      <c r="D3" s="119">
        <f t="shared" si="0"/>
        <v>0.9865433851455474</v>
      </c>
      <c r="E3" s="119">
        <f t="shared" si="0"/>
        <v>0.99096692504863959</v>
      </c>
      <c r="F3" s="119">
        <f t="shared" si="0"/>
        <v>0.98640657131902731</v>
      </c>
      <c r="G3" s="119">
        <f t="shared" si="0"/>
        <v>0.9831681012827812</v>
      </c>
      <c r="H3" s="125">
        <f>AVERAGE(D3:G3)</f>
        <v>0.98677124569899888</v>
      </c>
    </row>
    <row r="4" spans="1:8" x14ac:dyDescent="0.3">
      <c r="A4" s="33">
        <v>2</v>
      </c>
      <c r="B4" t="s">
        <v>8</v>
      </c>
      <c r="C4" s="110" t="str">
        <f t="shared" si="0"/>
        <v>Precision</v>
      </c>
      <c r="D4" s="119">
        <f t="shared" si="0"/>
        <v>0.96627014699990754</v>
      </c>
      <c r="E4" s="119">
        <f t="shared" si="0"/>
        <v>0.99374269005847948</v>
      </c>
      <c r="F4" s="119">
        <f t="shared" si="0"/>
        <v>0.9660728320670684</v>
      </c>
      <c r="G4" s="119">
        <f t="shared" si="0"/>
        <v>0.98434252459470695</v>
      </c>
      <c r="H4" s="125">
        <f t="shared" ref="H4:H27" si="1">AVERAGE(D4:G4)</f>
        <v>0.97760704843004054</v>
      </c>
    </row>
    <row r="5" spans="1:8" x14ac:dyDescent="0.3">
      <c r="A5" s="33">
        <v>3</v>
      </c>
      <c r="B5" t="s">
        <v>8</v>
      </c>
      <c r="C5" s="110" t="str">
        <f t="shared" si="0"/>
        <v>Recall</v>
      </c>
      <c r="D5" s="119">
        <f t="shared" si="0"/>
        <v>0.99953776020912366</v>
      </c>
      <c r="E5" s="119">
        <f t="shared" si="0"/>
        <v>0.98203538434865889</v>
      </c>
      <c r="F5" s="119">
        <f t="shared" si="0"/>
        <v>0.99547816697037184</v>
      </c>
      <c r="G5" s="119">
        <f t="shared" si="0"/>
        <v>0.95873140832794446</v>
      </c>
      <c r="H5" s="125">
        <f t="shared" si="1"/>
        <v>0.98394567996402482</v>
      </c>
    </row>
    <row r="6" spans="1:8" x14ac:dyDescent="0.3">
      <c r="A6" s="33">
        <v>4</v>
      </c>
      <c r="B6" t="s">
        <v>8</v>
      </c>
      <c r="C6" s="110" t="str">
        <f t="shared" si="0"/>
        <v>F1</v>
      </c>
      <c r="D6" s="119">
        <f t="shared" si="0"/>
        <v>0.98262245761383926</v>
      </c>
      <c r="E6" s="119">
        <f t="shared" si="0"/>
        <v>0.98785435187914983</v>
      </c>
      <c r="F6" s="119">
        <f t="shared" si="0"/>
        <v>0.9805550939006149</v>
      </c>
      <c r="G6" s="119">
        <f t="shared" si="0"/>
        <v>0.97136817996655678</v>
      </c>
      <c r="H6" s="125">
        <f t="shared" si="1"/>
        <v>0.98060002084004017</v>
      </c>
    </row>
    <row r="7" spans="1:8" x14ac:dyDescent="0.3">
      <c r="A7" s="33">
        <v>5</v>
      </c>
      <c r="B7" t="s">
        <v>8</v>
      </c>
      <c r="C7" s="110" t="str">
        <f t="shared" si="0"/>
        <v>Kappa</v>
      </c>
      <c r="D7" s="119">
        <f t="shared" si="0"/>
        <v>0.97160000000000002</v>
      </c>
      <c r="E7" s="119">
        <f t="shared" si="0"/>
        <v>0.98070000000000002</v>
      </c>
      <c r="F7" s="119">
        <f t="shared" si="0"/>
        <v>0.97009999999999996</v>
      </c>
      <c r="G7" s="119">
        <f t="shared" si="0"/>
        <v>0.95950000000000002</v>
      </c>
      <c r="H7" s="125">
        <f t="shared" si="1"/>
        <v>0.97047499999999998</v>
      </c>
    </row>
    <row r="8" spans="1:8" x14ac:dyDescent="0.3">
      <c r="A8" s="33">
        <v>6</v>
      </c>
      <c r="B8" t="s">
        <v>9</v>
      </c>
      <c r="C8" s="110" t="str">
        <f t="shared" si="0"/>
        <v>Accuracy</v>
      </c>
      <c r="D8" s="119">
        <f t="shared" si="0"/>
        <v>0.99148799339909965</v>
      </c>
      <c r="E8" s="119">
        <f t="shared" si="0"/>
        <v>0.99499088971927985</v>
      </c>
      <c r="F8" s="119">
        <f t="shared" si="0"/>
        <v>0.99222734719011052</v>
      </c>
      <c r="G8" s="119">
        <f t="shared" si="0"/>
        <v>0.98805137823625955</v>
      </c>
      <c r="H8" s="125">
        <f t="shared" si="1"/>
        <v>0.99168940213618739</v>
      </c>
    </row>
    <row r="9" spans="1:8" x14ac:dyDescent="0.3">
      <c r="A9" s="33">
        <v>7</v>
      </c>
      <c r="B9" t="s">
        <v>9</v>
      </c>
      <c r="C9" s="110" t="str">
        <f t="shared" si="0"/>
        <v>Precision</v>
      </c>
      <c r="D9" s="119">
        <f t="shared" si="0"/>
        <v>0.97887290954232442</v>
      </c>
      <c r="E9" s="119">
        <f t="shared" si="0"/>
        <v>0.99229660144181253</v>
      </c>
      <c r="F9" s="119">
        <f t="shared" si="0"/>
        <v>0.98241231138203255</v>
      </c>
      <c r="G9" s="119">
        <f t="shared" si="0"/>
        <v>0.98790944949408332</v>
      </c>
      <c r="H9" s="125">
        <f t="shared" si="1"/>
        <v>0.98537281796506326</v>
      </c>
    </row>
    <row r="10" spans="1:8" x14ac:dyDescent="0.3">
      <c r="A10" s="33">
        <v>8</v>
      </c>
      <c r="B10" t="s">
        <v>9</v>
      </c>
      <c r="C10" s="110" t="str">
        <f t="shared" si="0"/>
        <v>Recall</v>
      </c>
      <c r="D10" s="119">
        <f t="shared" si="0"/>
        <v>0.99920303484331663</v>
      </c>
      <c r="E10" s="119">
        <f t="shared" si="0"/>
        <v>0.99432826702551869</v>
      </c>
      <c r="F10" s="119">
        <f t="shared" si="0"/>
        <v>0.99524195181210773</v>
      </c>
      <c r="G10" s="119">
        <f t="shared" si="0"/>
        <v>0.97177158602074953</v>
      </c>
      <c r="H10" s="125">
        <f t="shared" si="1"/>
        <v>0.99013620992542317</v>
      </c>
    </row>
    <row r="11" spans="1:8" x14ac:dyDescent="0.3">
      <c r="A11" s="33">
        <v>9</v>
      </c>
      <c r="B11" t="s">
        <v>9</v>
      </c>
      <c r="C11" s="110" t="str">
        <f t="shared" si="0"/>
        <v>F1</v>
      </c>
      <c r="D11" s="119">
        <f t="shared" si="0"/>
        <v>0.98893349845005873</v>
      </c>
      <c r="E11" s="119">
        <f t="shared" si="0"/>
        <v>0.99331139536993507</v>
      </c>
      <c r="F11" s="119">
        <f t="shared" si="0"/>
        <v>0.98878551672114667</v>
      </c>
      <c r="G11" s="119">
        <f t="shared" si="0"/>
        <v>0.97977407055688626</v>
      </c>
      <c r="H11" s="125">
        <f t="shared" si="1"/>
        <v>0.98770112027450674</v>
      </c>
    </row>
    <row r="12" spans="1:8" x14ac:dyDescent="0.3">
      <c r="A12" s="33">
        <v>10</v>
      </c>
      <c r="B12" t="s">
        <v>9</v>
      </c>
      <c r="C12" s="110" t="str">
        <f t="shared" si="0"/>
        <v>Kappa</v>
      </c>
      <c r="D12" s="119">
        <f t="shared" si="0"/>
        <v>0.98199999999999998</v>
      </c>
      <c r="E12" s="119">
        <f t="shared" si="0"/>
        <v>0.98929999999999996</v>
      </c>
      <c r="F12" s="119">
        <f t="shared" si="0"/>
        <v>0.98280000000000001</v>
      </c>
      <c r="G12" s="119">
        <f t="shared" si="0"/>
        <v>0.97130000000000005</v>
      </c>
      <c r="H12" s="125">
        <f t="shared" si="1"/>
        <v>0.98134999999999994</v>
      </c>
    </row>
    <row r="13" spans="1:8" x14ac:dyDescent="0.3">
      <c r="A13" s="33">
        <v>11</v>
      </c>
      <c r="B13" t="s">
        <v>10</v>
      </c>
      <c r="C13" s="110" t="str">
        <f t="shared" ref="C13:G27" si="2">VLOOKUP($A13,DB_Trained2,C$1,0)</f>
        <v>Accuracy</v>
      </c>
      <c r="D13" s="119">
        <f t="shared" si="2"/>
        <v>0.99155473044301268</v>
      </c>
      <c r="E13" s="119">
        <f t="shared" si="2"/>
        <v>0.9951792717951885</v>
      </c>
      <c r="F13" s="119">
        <f t="shared" si="2"/>
        <v>0.99055430981399073</v>
      </c>
      <c r="G13" s="119">
        <f t="shared" si="2"/>
        <v>0.9881200388518605</v>
      </c>
      <c r="H13" s="125">
        <f t="shared" si="1"/>
        <v>0.99135208772601313</v>
      </c>
    </row>
    <row r="14" spans="1:8" x14ac:dyDescent="0.3">
      <c r="A14" s="33">
        <v>12</v>
      </c>
      <c r="B14" t="s">
        <v>10</v>
      </c>
      <c r="C14" s="110" t="str">
        <f t="shared" si="2"/>
        <v>Precision</v>
      </c>
      <c r="D14" s="119">
        <f t="shared" si="2"/>
        <v>0.97907100240527289</v>
      </c>
      <c r="E14" s="119">
        <f t="shared" si="2"/>
        <v>0.99233290509602401</v>
      </c>
      <c r="F14" s="119">
        <f t="shared" si="2"/>
        <v>0.97864284053542361</v>
      </c>
      <c r="G14" s="119">
        <f t="shared" si="2"/>
        <v>0.98643882371040625</v>
      </c>
      <c r="H14" s="125">
        <f t="shared" si="1"/>
        <v>0.98412139293678169</v>
      </c>
    </row>
    <row r="15" spans="1:8" x14ac:dyDescent="0.3">
      <c r="A15" s="33">
        <v>13</v>
      </c>
      <c r="B15" t="s">
        <v>10</v>
      </c>
      <c r="C15" s="110" t="str">
        <f t="shared" si="2"/>
        <v>Recall</v>
      </c>
      <c r="D15" s="119">
        <f t="shared" si="2"/>
        <v>0.99917115623704933</v>
      </c>
      <c r="E15" s="119">
        <f t="shared" si="2"/>
        <v>0.99479884749065028</v>
      </c>
      <c r="F15" s="119">
        <f t="shared" si="2"/>
        <v>0.99426334615644196</v>
      </c>
      <c r="G15" s="119">
        <f t="shared" si="2"/>
        <v>0.97349228217167594</v>
      </c>
      <c r="H15" s="125">
        <f t="shared" si="1"/>
        <v>0.99043140801395435</v>
      </c>
    </row>
    <row r="16" spans="1:8" x14ac:dyDescent="0.3">
      <c r="A16" s="33">
        <v>14</v>
      </c>
      <c r="B16" t="s">
        <v>10</v>
      </c>
      <c r="C16" s="110" t="str">
        <f t="shared" si="2"/>
        <v>F1</v>
      </c>
      <c r="D16" s="119">
        <f t="shared" si="2"/>
        <v>0.98901896437474368</v>
      </c>
      <c r="E16" s="119">
        <f t="shared" si="2"/>
        <v>0.99356434623075174</v>
      </c>
      <c r="F16" s="119">
        <f t="shared" si="2"/>
        <v>0.98639125558661556</v>
      </c>
      <c r="G16" s="119">
        <f t="shared" si="2"/>
        <v>0.97992279303552421</v>
      </c>
      <c r="H16" s="125">
        <f t="shared" si="1"/>
        <v>0.98722433980690882</v>
      </c>
    </row>
    <row r="17" spans="1:8" x14ac:dyDescent="0.3">
      <c r="A17" s="33">
        <v>15</v>
      </c>
      <c r="B17" t="s">
        <v>10</v>
      </c>
      <c r="C17" s="110" t="str">
        <f t="shared" si="2"/>
        <v>Kappa</v>
      </c>
      <c r="D17" s="119">
        <f t="shared" si="2"/>
        <v>0.98219999999999996</v>
      </c>
      <c r="E17" s="119">
        <f t="shared" si="2"/>
        <v>0.98970000000000002</v>
      </c>
      <c r="F17" s="119">
        <f t="shared" si="2"/>
        <v>0.97919999999999996</v>
      </c>
      <c r="G17" s="119">
        <f t="shared" si="2"/>
        <v>0.97150000000000003</v>
      </c>
      <c r="H17" s="125">
        <f t="shared" si="1"/>
        <v>0.98065000000000002</v>
      </c>
    </row>
    <row r="18" spans="1:8" x14ac:dyDescent="0.3">
      <c r="A18" s="33">
        <v>16</v>
      </c>
      <c r="B18" t="s">
        <v>11</v>
      </c>
      <c r="C18" s="110" t="str">
        <f t="shared" si="2"/>
        <v>Accuracy</v>
      </c>
      <c r="D18" s="119">
        <f t="shared" si="2"/>
        <v>0.99330202759273412</v>
      </c>
      <c r="E18" s="119">
        <f t="shared" si="2"/>
        <v>0.99540162440937585</v>
      </c>
      <c r="F18" s="119">
        <f t="shared" si="2"/>
        <v>0.99281988126081955</v>
      </c>
      <c r="G18" s="119">
        <f t="shared" si="2"/>
        <v>0.98760257226111126</v>
      </c>
      <c r="H18" s="125">
        <f t="shared" si="1"/>
        <v>0.99228152638101019</v>
      </c>
    </row>
    <row r="19" spans="1:8" x14ac:dyDescent="0.3">
      <c r="A19" s="33">
        <v>17</v>
      </c>
      <c r="B19" t="s">
        <v>11</v>
      </c>
      <c r="C19" s="110" t="str">
        <f t="shared" si="2"/>
        <v>Precision</v>
      </c>
      <c r="D19" s="119">
        <f t="shared" si="2"/>
        <v>0.98347976153122063</v>
      </c>
      <c r="E19" s="119">
        <f t="shared" si="2"/>
        <v>0.99318987550498805</v>
      </c>
      <c r="F19" s="119">
        <f t="shared" si="2"/>
        <v>0.98508760197940348</v>
      </c>
      <c r="G19" s="119">
        <f t="shared" si="2"/>
        <v>0.99004565999977001</v>
      </c>
      <c r="H19" s="125">
        <f t="shared" si="1"/>
        <v>0.98795072475384549</v>
      </c>
    </row>
    <row r="20" spans="1:8" x14ac:dyDescent="0.3">
      <c r="A20" s="33">
        <v>18</v>
      </c>
      <c r="B20" t="s">
        <v>11</v>
      </c>
      <c r="C20" s="110" t="str">
        <f t="shared" si="2"/>
        <v>Recall</v>
      </c>
      <c r="D20" s="119">
        <f t="shared" si="2"/>
        <v>0.99918709554018303</v>
      </c>
      <c r="E20" s="119">
        <f t="shared" si="2"/>
        <v>0.994526406168732</v>
      </c>
      <c r="F20" s="119">
        <f t="shared" si="2"/>
        <v>0.99419585611122363</v>
      </c>
      <c r="G20" s="119">
        <f t="shared" si="2"/>
        <v>0.96810526611746839</v>
      </c>
      <c r="H20" s="125">
        <f t="shared" si="1"/>
        <v>0.98900365598440176</v>
      </c>
    </row>
    <row r="21" spans="1:8" x14ac:dyDescent="0.3">
      <c r="A21" s="33">
        <v>19</v>
      </c>
      <c r="B21" t="s">
        <v>11</v>
      </c>
      <c r="C21" s="110" t="str">
        <f t="shared" si="2"/>
        <v>F1</v>
      </c>
      <c r="D21" s="119">
        <f t="shared" si="2"/>
        <v>0.99127120922215728</v>
      </c>
      <c r="E21" s="119">
        <f t="shared" si="2"/>
        <v>0.99385769149853342</v>
      </c>
      <c r="F21" s="119">
        <f t="shared" si="2"/>
        <v>0.98962077189210984</v>
      </c>
      <c r="G21" s="119">
        <f t="shared" si="2"/>
        <v>0.97895254585206226</v>
      </c>
      <c r="H21" s="125">
        <f t="shared" si="1"/>
        <v>0.98842555461621573</v>
      </c>
    </row>
    <row r="22" spans="1:8" x14ac:dyDescent="0.3">
      <c r="A22" s="33">
        <v>20</v>
      </c>
      <c r="B22" t="s">
        <v>11</v>
      </c>
      <c r="C22" s="110" t="str">
        <f t="shared" si="2"/>
        <v>Kappa</v>
      </c>
      <c r="D22" s="119">
        <f t="shared" si="2"/>
        <v>0.98580000000000001</v>
      </c>
      <c r="E22" s="119">
        <f t="shared" si="2"/>
        <v>0.99019999999999997</v>
      </c>
      <c r="F22" s="119">
        <f t="shared" si="2"/>
        <v>0.98409999999999997</v>
      </c>
      <c r="G22" s="119">
        <f t="shared" si="2"/>
        <v>0.97019999999999995</v>
      </c>
      <c r="H22" s="125">
        <f t="shared" si="1"/>
        <v>0.98257499999999998</v>
      </c>
    </row>
    <row r="23" spans="1:8" x14ac:dyDescent="0.3">
      <c r="A23" s="33">
        <v>21</v>
      </c>
      <c r="B23" t="s">
        <v>12</v>
      </c>
      <c r="C23" s="110" t="str">
        <f t="shared" si="2"/>
        <v>Accuracy</v>
      </c>
      <c r="D23" s="119">
        <f t="shared" si="2"/>
        <v>0.99136665331925788</v>
      </c>
      <c r="E23" s="119">
        <f t="shared" si="2"/>
        <v>0.99485500756616529</v>
      </c>
      <c r="F23" s="119">
        <f t="shared" si="2"/>
        <v>0.98984559259216232</v>
      </c>
      <c r="G23" s="119">
        <f t="shared" si="2"/>
        <v>0.98655424188632479</v>
      </c>
      <c r="H23" s="125">
        <f t="shared" si="1"/>
        <v>0.99065537384097757</v>
      </c>
    </row>
    <row r="24" spans="1:8" x14ac:dyDescent="0.3">
      <c r="A24" s="33">
        <v>22</v>
      </c>
      <c r="B24" t="s">
        <v>12</v>
      </c>
      <c r="C24" s="110" t="str">
        <f t="shared" si="2"/>
        <v>Precision</v>
      </c>
      <c r="D24" s="119">
        <f t="shared" si="2"/>
        <v>0.97823882692457687</v>
      </c>
      <c r="E24" s="119">
        <f t="shared" si="2"/>
        <v>0.99244803904594658</v>
      </c>
      <c r="F24" s="119">
        <f t="shared" si="2"/>
        <v>0.97685369412388912</v>
      </c>
      <c r="G24" s="119">
        <f t="shared" si="2"/>
        <v>0.9887403723275654</v>
      </c>
      <c r="H24" s="125">
        <f t="shared" si="1"/>
        <v>0.98407023310549446</v>
      </c>
    </row>
    <row r="25" spans="1:8" x14ac:dyDescent="0.3">
      <c r="A25" s="33">
        <v>23</v>
      </c>
      <c r="B25" t="s">
        <v>12</v>
      </c>
      <c r="C25" s="110" t="str">
        <f t="shared" si="2"/>
        <v>Recall</v>
      </c>
      <c r="D25" s="119">
        <f t="shared" si="2"/>
        <v>0.99955369951225737</v>
      </c>
      <c r="E25" s="119">
        <f t="shared" si="2"/>
        <v>0.9938081517745837</v>
      </c>
      <c r="F25" s="119">
        <f t="shared" si="2"/>
        <v>0.99406087602078697</v>
      </c>
      <c r="G25" s="119">
        <f t="shared" si="2"/>
        <v>0.96585036691314985</v>
      </c>
      <c r="H25" s="125">
        <f t="shared" si="1"/>
        <v>0.98831827355519442</v>
      </c>
    </row>
    <row r="26" spans="1:8" x14ac:dyDescent="0.3">
      <c r="A26" s="33">
        <v>24</v>
      </c>
      <c r="B26" t="s">
        <v>12</v>
      </c>
      <c r="C26" s="110" t="str">
        <f t="shared" si="2"/>
        <v>F1</v>
      </c>
      <c r="D26" s="119">
        <f t="shared" si="2"/>
        <v>0.9887814069361337</v>
      </c>
      <c r="E26" s="119">
        <f t="shared" si="2"/>
        <v>0.99312762973352042</v>
      </c>
      <c r="F26" s="119">
        <f t="shared" si="2"/>
        <v>0.98538217093159397</v>
      </c>
      <c r="G26" s="119">
        <f t="shared" si="2"/>
        <v>0.97716133840416664</v>
      </c>
      <c r="H26" s="125">
        <f t="shared" si="1"/>
        <v>0.98611313650135368</v>
      </c>
    </row>
    <row r="27" spans="1:8" x14ac:dyDescent="0.3">
      <c r="A27" s="33">
        <v>25</v>
      </c>
      <c r="B27" t="s">
        <v>12</v>
      </c>
      <c r="C27" s="110" t="str">
        <f t="shared" si="2"/>
        <v>Kappa</v>
      </c>
      <c r="D27" s="119">
        <f t="shared" si="2"/>
        <v>0.98180000000000001</v>
      </c>
      <c r="E27" s="119">
        <f t="shared" si="2"/>
        <v>0.98899999999999999</v>
      </c>
      <c r="F27" s="119">
        <f t="shared" si="2"/>
        <v>0.97760000000000002</v>
      </c>
      <c r="G27" s="119">
        <f t="shared" si="2"/>
        <v>0.96760000000000002</v>
      </c>
      <c r="H27" s="125">
        <f t="shared" si="1"/>
        <v>0.97900000000000009</v>
      </c>
    </row>
  </sheetData>
  <autoFilter ref="A2:H27" xr:uid="{53815CC4-2A80-4222-8D13-5072CBECF748}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5B9D6-97CE-4D12-83E6-5E8D9B6FEA36}">
  <dimension ref="A1:H103"/>
  <sheetViews>
    <sheetView workbookViewId="0">
      <selection activeCell="H6" sqref="H6"/>
    </sheetView>
  </sheetViews>
  <sheetFormatPr defaultRowHeight="15.6" x14ac:dyDescent="0.3"/>
  <cols>
    <col min="2" max="2" width="13.09765625" customWidth="1"/>
  </cols>
  <sheetData>
    <row r="1" spans="1:8" x14ac:dyDescent="0.3">
      <c r="A1" t="s">
        <v>84</v>
      </c>
      <c r="B1" t="s">
        <v>85</v>
      </c>
      <c r="C1" t="s">
        <v>86</v>
      </c>
      <c r="D1" t="s">
        <v>87</v>
      </c>
    </row>
    <row r="2" spans="1:8" x14ac:dyDescent="0.3">
      <c r="A2" t="s">
        <v>88</v>
      </c>
      <c r="B2">
        <v>1</v>
      </c>
      <c r="C2" t="s">
        <v>70</v>
      </c>
      <c r="D2">
        <v>6873</v>
      </c>
    </row>
    <row r="3" spans="1:8" x14ac:dyDescent="0.3">
      <c r="A3" t="s">
        <v>88</v>
      </c>
      <c r="B3">
        <v>2</v>
      </c>
      <c r="C3" t="s">
        <v>70</v>
      </c>
      <c r="D3">
        <v>3480</v>
      </c>
    </row>
    <row r="4" spans="1:8" x14ac:dyDescent="0.3">
      <c r="A4" t="s">
        <v>88</v>
      </c>
      <c r="B4">
        <v>3</v>
      </c>
      <c r="C4" t="s">
        <v>70</v>
      </c>
      <c r="D4">
        <v>2444</v>
      </c>
    </row>
    <row r="5" spans="1:8" x14ac:dyDescent="0.3">
      <c r="A5" t="s">
        <v>88</v>
      </c>
      <c r="B5">
        <v>4</v>
      </c>
      <c r="C5" t="s">
        <v>70</v>
      </c>
      <c r="D5">
        <v>3432</v>
      </c>
    </row>
    <row r="6" spans="1:8" x14ac:dyDescent="0.3">
      <c r="A6" t="s">
        <v>88</v>
      </c>
      <c r="B6">
        <v>5</v>
      </c>
      <c r="C6" t="s">
        <v>70</v>
      </c>
      <c r="D6">
        <v>4320</v>
      </c>
      <c r="H6" s="116"/>
    </row>
    <row r="7" spans="1:8" x14ac:dyDescent="0.3">
      <c r="A7" t="s">
        <v>88</v>
      </c>
      <c r="B7">
        <v>6</v>
      </c>
      <c r="C7" t="s">
        <v>70</v>
      </c>
      <c r="D7">
        <v>2040</v>
      </c>
    </row>
    <row r="8" spans="1:8" x14ac:dyDescent="0.3">
      <c r="A8" t="s">
        <v>88</v>
      </c>
      <c r="B8">
        <v>7</v>
      </c>
      <c r="C8" t="s">
        <v>70</v>
      </c>
      <c r="D8">
        <v>2255</v>
      </c>
    </row>
    <row r="9" spans="1:8" x14ac:dyDescent="0.3">
      <c r="A9" t="s">
        <v>88</v>
      </c>
      <c r="B9">
        <v>8</v>
      </c>
      <c r="C9" t="s">
        <v>70</v>
      </c>
      <c r="D9">
        <v>2990</v>
      </c>
    </row>
    <row r="10" spans="1:8" x14ac:dyDescent="0.3">
      <c r="A10" t="s">
        <v>88</v>
      </c>
      <c r="B10">
        <v>9</v>
      </c>
      <c r="C10" t="s">
        <v>70</v>
      </c>
      <c r="D10">
        <v>1800</v>
      </c>
    </row>
    <row r="11" spans="1:8" x14ac:dyDescent="0.3">
      <c r="A11" t="s">
        <v>88</v>
      </c>
      <c r="B11">
        <v>10</v>
      </c>
      <c r="C11" t="s">
        <v>71</v>
      </c>
      <c r="D11">
        <v>6935</v>
      </c>
    </row>
    <row r="12" spans="1:8" x14ac:dyDescent="0.3">
      <c r="A12" t="s">
        <v>88</v>
      </c>
      <c r="B12">
        <v>11</v>
      </c>
      <c r="C12" t="s">
        <v>71</v>
      </c>
      <c r="D12">
        <v>3726</v>
      </c>
    </row>
    <row r="13" spans="1:8" x14ac:dyDescent="0.3">
      <c r="A13" t="s">
        <v>88</v>
      </c>
      <c r="B13">
        <v>12</v>
      </c>
      <c r="C13" t="s">
        <v>71</v>
      </c>
      <c r="D13">
        <v>3591</v>
      </c>
    </row>
    <row r="14" spans="1:8" x14ac:dyDescent="0.3">
      <c r="A14" t="s">
        <v>88</v>
      </c>
      <c r="B14">
        <v>13</v>
      </c>
      <c r="C14" t="s">
        <v>71</v>
      </c>
      <c r="D14">
        <v>4485</v>
      </c>
    </row>
    <row r="15" spans="1:8" x14ac:dyDescent="0.3">
      <c r="A15" t="s">
        <v>88</v>
      </c>
      <c r="B15">
        <v>14</v>
      </c>
      <c r="C15" t="s">
        <v>71</v>
      </c>
      <c r="D15">
        <v>4440</v>
      </c>
    </row>
    <row r="16" spans="1:8" x14ac:dyDescent="0.3">
      <c r="A16" t="s">
        <v>88</v>
      </c>
      <c r="B16">
        <v>15</v>
      </c>
      <c r="C16" t="s">
        <v>71</v>
      </c>
      <c r="D16">
        <v>3132</v>
      </c>
    </row>
    <row r="17" spans="1:4" x14ac:dyDescent="0.3">
      <c r="A17" t="s">
        <v>88</v>
      </c>
      <c r="B17">
        <v>16</v>
      </c>
      <c r="C17" t="s">
        <v>71</v>
      </c>
      <c r="D17">
        <v>2310</v>
      </c>
    </row>
    <row r="18" spans="1:4" x14ac:dyDescent="0.3">
      <c r="A18" t="s">
        <v>88</v>
      </c>
      <c r="B18">
        <v>17</v>
      </c>
      <c r="C18" t="s">
        <v>71</v>
      </c>
      <c r="D18">
        <v>3038</v>
      </c>
    </row>
    <row r="19" spans="1:4" x14ac:dyDescent="0.3">
      <c r="A19" t="s">
        <v>88</v>
      </c>
      <c r="B19">
        <v>18</v>
      </c>
      <c r="C19" t="s">
        <v>71</v>
      </c>
      <c r="D19">
        <v>4810</v>
      </c>
    </row>
    <row r="20" spans="1:4" x14ac:dyDescent="0.3">
      <c r="A20" t="s">
        <v>88</v>
      </c>
      <c r="B20">
        <v>19</v>
      </c>
      <c r="C20" t="s">
        <v>71</v>
      </c>
      <c r="D20">
        <v>3848</v>
      </c>
    </row>
    <row r="21" spans="1:4" x14ac:dyDescent="0.3">
      <c r="A21" t="s">
        <v>88</v>
      </c>
      <c r="B21">
        <v>20</v>
      </c>
      <c r="C21" t="s">
        <v>71</v>
      </c>
      <c r="D21">
        <v>6068</v>
      </c>
    </row>
    <row r="22" spans="1:4" x14ac:dyDescent="0.3">
      <c r="A22" t="s">
        <v>88</v>
      </c>
      <c r="B22">
        <v>21</v>
      </c>
      <c r="C22" t="s">
        <v>71</v>
      </c>
      <c r="D22">
        <v>5280</v>
      </c>
    </row>
    <row r="23" spans="1:4" x14ac:dyDescent="0.3">
      <c r="A23" t="s">
        <v>88</v>
      </c>
      <c r="B23">
        <v>22</v>
      </c>
      <c r="C23" t="s">
        <v>71</v>
      </c>
      <c r="D23">
        <v>4774</v>
      </c>
    </row>
    <row r="24" spans="1:4" x14ac:dyDescent="0.3">
      <c r="A24" t="s">
        <v>58</v>
      </c>
      <c r="B24">
        <v>1</v>
      </c>
      <c r="C24" t="s">
        <v>70</v>
      </c>
      <c r="D24">
        <v>10890</v>
      </c>
    </row>
    <row r="25" spans="1:4" x14ac:dyDescent="0.3">
      <c r="A25" t="s">
        <v>58</v>
      </c>
      <c r="B25">
        <v>2</v>
      </c>
      <c r="C25" t="s">
        <v>70</v>
      </c>
      <c r="D25">
        <v>3180</v>
      </c>
    </row>
    <row r="26" spans="1:4" x14ac:dyDescent="0.3">
      <c r="A26" t="s">
        <v>58</v>
      </c>
      <c r="B26">
        <v>3</v>
      </c>
      <c r="C26" t="s">
        <v>70</v>
      </c>
      <c r="D26">
        <v>1909</v>
      </c>
    </row>
    <row r="27" spans="1:4" x14ac:dyDescent="0.3">
      <c r="A27" t="s">
        <v>58</v>
      </c>
      <c r="B27">
        <v>4</v>
      </c>
      <c r="C27" t="s">
        <v>70</v>
      </c>
      <c r="D27">
        <v>2176</v>
      </c>
    </row>
    <row r="28" spans="1:4" x14ac:dyDescent="0.3">
      <c r="A28" t="s">
        <v>58</v>
      </c>
      <c r="B28">
        <v>5</v>
      </c>
      <c r="C28" t="s">
        <v>70</v>
      </c>
      <c r="D28">
        <v>2788</v>
      </c>
    </row>
    <row r="29" spans="1:4" x14ac:dyDescent="0.3">
      <c r="A29" t="s">
        <v>58</v>
      </c>
      <c r="B29">
        <v>6</v>
      </c>
      <c r="C29" t="s">
        <v>70</v>
      </c>
      <c r="D29">
        <v>2401</v>
      </c>
    </row>
    <row r="30" spans="1:4" x14ac:dyDescent="0.3">
      <c r="A30" t="s">
        <v>58</v>
      </c>
      <c r="B30">
        <v>7</v>
      </c>
      <c r="C30" t="s">
        <v>70</v>
      </c>
      <c r="D30">
        <v>1558</v>
      </c>
    </row>
    <row r="31" spans="1:4" x14ac:dyDescent="0.3">
      <c r="A31" t="s">
        <v>58</v>
      </c>
      <c r="B31">
        <v>8</v>
      </c>
      <c r="C31" t="s">
        <v>70</v>
      </c>
      <c r="D31">
        <v>5460</v>
      </c>
    </row>
    <row r="32" spans="1:4" x14ac:dyDescent="0.3">
      <c r="A32" t="s">
        <v>58</v>
      </c>
      <c r="B32">
        <v>9</v>
      </c>
      <c r="C32" t="s">
        <v>70</v>
      </c>
      <c r="D32">
        <v>6889</v>
      </c>
    </row>
    <row r="33" spans="1:4" x14ac:dyDescent="0.3">
      <c r="A33" t="s">
        <v>58</v>
      </c>
      <c r="B33">
        <v>10</v>
      </c>
      <c r="C33" t="s">
        <v>70</v>
      </c>
      <c r="D33">
        <v>3648</v>
      </c>
    </row>
    <row r="34" spans="1:4" x14ac:dyDescent="0.3">
      <c r="A34" t="s">
        <v>58</v>
      </c>
      <c r="B34">
        <v>11</v>
      </c>
      <c r="C34" t="s">
        <v>70</v>
      </c>
      <c r="D34">
        <v>4896</v>
      </c>
    </row>
    <row r="35" spans="1:4" x14ac:dyDescent="0.3">
      <c r="A35" t="s">
        <v>58</v>
      </c>
      <c r="B35">
        <v>12</v>
      </c>
      <c r="C35" t="s">
        <v>70</v>
      </c>
      <c r="D35">
        <v>4392</v>
      </c>
    </row>
    <row r="36" spans="1:4" x14ac:dyDescent="0.3">
      <c r="A36" t="s">
        <v>58</v>
      </c>
      <c r="B36">
        <v>13</v>
      </c>
      <c r="C36" t="s">
        <v>70</v>
      </c>
      <c r="D36">
        <v>2508</v>
      </c>
    </row>
    <row r="37" spans="1:4" x14ac:dyDescent="0.3">
      <c r="A37" t="s">
        <v>58</v>
      </c>
      <c r="B37">
        <v>14</v>
      </c>
      <c r="C37" t="s">
        <v>70</v>
      </c>
      <c r="D37">
        <v>10043</v>
      </c>
    </row>
    <row r="38" spans="1:4" x14ac:dyDescent="0.3">
      <c r="A38" t="s">
        <v>58</v>
      </c>
      <c r="B38">
        <v>15</v>
      </c>
      <c r="C38" t="s">
        <v>71</v>
      </c>
      <c r="D38">
        <v>11220</v>
      </c>
    </row>
    <row r="39" spans="1:4" x14ac:dyDescent="0.3">
      <c r="A39" t="s">
        <v>58</v>
      </c>
      <c r="B39">
        <v>16</v>
      </c>
      <c r="C39" t="s">
        <v>71</v>
      </c>
      <c r="D39">
        <v>16848</v>
      </c>
    </row>
    <row r="40" spans="1:4" x14ac:dyDescent="0.3">
      <c r="A40" t="s">
        <v>58</v>
      </c>
      <c r="B40">
        <v>17</v>
      </c>
      <c r="C40" t="s">
        <v>71</v>
      </c>
      <c r="D40">
        <v>6916</v>
      </c>
    </row>
    <row r="41" spans="1:4" x14ac:dyDescent="0.3">
      <c r="A41" t="s">
        <v>58</v>
      </c>
      <c r="B41">
        <v>18</v>
      </c>
      <c r="C41" t="s">
        <v>71</v>
      </c>
      <c r="D41">
        <v>7110</v>
      </c>
    </row>
    <row r="42" spans="1:4" x14ac:dyDescent="0.3">
      <c r="A42" t="s">
        <v>58</v>
      </c>
      <c r="B42">
        <v>19</v>
      </c>
      <c r="C42" t="s">
        <v>71</v>
      </c>
      <c r="D42">
        <v>3808</v>
      </c>
    </row>
    <row r="43" spans="1:4" x14ac:dyDescent="0.3">
      <c r="A43" t="s">
        <v>58</v>
      </c>
      <c r="B43">
        <v>20</v>
      </c>
      <c r="C43" t="s">
        <v>71</v>
      </c>
      <c r="D43">
        <v>13464</v>
      </c>
    </row>
    <row r="44" spans="1:4" x14ac:dyDescent="0.3">
      <c r="A44" t="s">
        <v>58</v>
      </c>
      <c r="B44">
        <v>21</v>
      </c>
      <c r="C44" t="s">
        <v>71</v>
      </c>
      <c r="D44">
        <v>5916</v>
      </c>
    </row>
    <row r="45" spans="1:4" x14ac:dyDescent="0.3">
      <c r="A45" t="s">
        <v>58</v>
      </c>
      <c r="B45">
        <v>22</v>
      </c>
      <c r="C45" t="s">
        <v>71</v>
      </c>
      <c r="D45">
        <v>12408</v>
      </c>
    </row>
    <row r="46" spans="1:4" x14ac:dyDescent="0.3">
      <c r="A46" t="s">
        <v>58</v>
      </c>
      <c r="B46">
        <v>23</v>
      </c>
      <c r="C46" t="s">
        <v>71</v>
      </c>
      <c r="D46">
        <v>10094</v>
      </c>
    </row>
    <row r="47" spans="1:4" x14ac:dyDescent="0.3">
      <c r="A47" t="s">
        <v>58</v>
      </c>
      <c r="B47">
        <v>24</v>
      </c>
      <c r="C47" t="s">
        <v>71</v>
      </c>
      <c r="D47">
        <v>6552</v>
      </c>
    </row>
    <row r="48" spans="1:4" x14ac:dyDescent="0.3">
      <c r="A48" t="s">
        <v>58</v>
      </c>
      <c r="B48">
        <v>25</v>
      </c>
      <c r="C48" t="s">
        <v>71</v>
      </c>
      <c r="D48">
        <v>7752</v>
      </c>
    </row>
    <row r="49" spans="1:4" x14ac:dyDescent="0.3">
      <c r="A49" t="s">
        <v>59</v>
      </c>
      <c r="B49">
        <v>1</v>
      </c>
      <c r="C49" t="s">
        <v>70</v>
      </c>
      <c r="D49">
        <v>20898</v>
      </c>
    </row>
    <row r="50" spans="1:4" x14ac:dyDescent="0.3">
      <c r="A50" t="s">
        <v>59</v>
      </c>
      <c r="B50">
        <v>2</v>
      </c>
      <c r="C50" t="s">
        <v>70</v>
      </c>
      <c r="D50">
        <v>9646</v>
      </c>
    </row>
    <row r="51" spans="1:4" x14ac:dyDescent="0.3">
      <c r="A51" t="s">
        <v>59</v>
      </c>
      <c r="B51">
        <v>3</v>
      </c>
      <c r="C51" t="s">
        <v>70</v>
      </c>
      <c r="D51">
        <v>12876</v>
      </c>
    </row>
    <row r="52" spans="1:4" x14ac:dyDescent="0.3">
      <c r="A52" t="s">
        <v>59</v>
      </c>
      <c r="B52">
        <v>4</v>
      </c>
      <c r="C52" t="s">
        <v>70</v>
      </c>
      <c r="D52">
        <v>15972</v>
      </c>
    </row>
    <row r="53" spans="1:4" x14ac:dyDescent="0.3">
      <c r="A53" t="s">
        <v>59</v>
      </c>
      <c r="B53">
        <v>5</v>
      </c>
      <c r="C53" t="s">
        <v>70</v>
      </c>
      <c r="D53">
        <v>11786</v>
      </c>
    </row>
    <row r="54" spans="1:4" x14ac:dyDescent="0.3">
      <c r="A54" t="s">
        <v>59</v>
      </c>
      <c r="B54">
        <v>6</v>
      </c>
      <c r="C54" t="s">
        <v>70</v>
      </c>
      <c r="D54">
        <v>8120</v>
      </c>
    </row>
    <row r="55" spans="1:4" x14ac:dyDescent="0.3">
      <c r="A55" t="s">
        <v>59</v>
      </c>
      <c r="B55">
        <v>7</v>
      </c>
      <c r="C55" t="s">
        <v>70</v>
      </c>
      <c r="D55">
        <v>14362</v>
      </c>
    </row>
    <row r="56" spans="1:4" x14ac:dyDescent="0.3">
      <c r="A56" t="s">
        <v>59</v>
      </c>
      <c r="B56">
        <v>8</v>
      </c>
      <c r="C56" t="s">
        <v>70</v>
      </c>
      <c r="D56">
        <v>27467</v>
      </c>
    </row>
    <row r="57" spans="1:4" x14ac:dyDescent="0.3">
      <c r="A57" t="s">
        <v>59</v>
      </c>
      <c r="B57">
        <v>9</v>
      </c>
      <c r="C57" t="s">
        <v>71</v>
      </c>
      <c r="D57">
        <v>25048</v>
      </c>
    </row>
    <row r="58" spans="1:4" x14ac:dyDescent="0.3">
      <c r="A58" t="s">
        <v>59</v>
      </c>
      <c r="B58">
        <v>10</v>
      </c>
      <c r="C58" t="s">
        <v>71</v>
      </c>
      <c r="D58">
        <v>33880</v>
      </c>
    </row>
    <row r="59" spans="1:4" x14ac:dyDescent="0.3">
      <c r="A59" t="s">
        <v>59</v>
      </c>
      <c r="B59">
        <v>11</v>
      </c>
      <c r="C59" t="s">
        <v>71</v>
      </c>
      <c r="D59">
        <v>12932</v>
      </c>
    </row>
    <row r="60" spans="1:4" x14ac:dyDescent="0.3">
      <c r="A60" t="s">
        <v>59</v>
      </c>
      <c r="B60">
        <v>12</v>
      </c>
      <c r="C60" t="s">
        <v>71</v>
      </c>
      <c r="D60">
        <v>14036</v>
      </c>
    </row>
    <row r="61" spans="1:4" x14ac:dyDescent="0.3">
      <c r="A61" t="s">
        <v>59</v>
      </c>
      <c r="B61">
        <v>13</v>
      </c>
      <c r="C61" t="s">
        <v>71</v>
      </c>
      <c r="D61">
        <v>18426</v>
      </c>
    </row>
    <row r="62" spans="1:4" x14ac:dyDescent="0.3">
      <c r="A62" t="s">
        <v>59</v>
      </c>
      <c r="B62">
        <v>14</v>
      </c>
      <c r="C62" t="s">
        <v>71</v>
      </c>
      <c r="D62">
        <v>10600</v>
      </c>
    </row>
    <row r="63" spans="1:4" x14ac:dyDescent="0.3">
      <c r="A63" t="s">
        <v>59</v>
      </c>
      <c r="B63">
        <v>15</v>
      </c>
      <c r="C63" t="s">
        <v>71</v>
      </c>
      <c r="D63">
        <v>21312</v>
      </c>
    </row>
    <row r="64" spans="1:4" x14ac:dyDescent="0.3">
      <c r="A64" t="s">
        <v>59</v>
      </c>
      <c r="B64">
        <v>16</v>
      </c>
      <c r="C64" t="s">
        <v>71</v>
      </c>
      <c r="D64">
        <v>10101</v>
      </c>
    </row>
    <row r="65" spans="1:4" x14ac:dyDescent="0.3">
      <c r="A65" t="s">
        <v>59</v>
      </c>
      <c r="B65">
        <v>17</v>
      </c>
      <c r="C65" t="s">
        <v>71</v>
      </c>
      <c r="D65">
        <v>26967</v>
      </c>
    </row>
    <row r="66" spans="1:4" x14ac:dyDescent="0.3">
      <c r="A66" t="s">
        <v>59</v>
      </c>
      <c r="B66">
        <v>18</v>
      </c>
      <c r="C66" t="s">
        <v>71</v>
      </c>
      <c r="D66">
        <v>19176</v>
      </c>
    </row>
    <row r="67" spans="1:4" x14ac:dyDescent="0.3">
      <c r="A67" t="s">
        <v>59</v>
      </c>
      <c r="B67">
        <v>19</v>
      </c>
      <c r="C67" t="s">
        <v>71</v>
      </c>
      <c r="D67">
        <v>10205</v>
      </c>
    </row>
    <row r="68" spans="1:4" x14ac:dyDescent="0.3">
      <c r="A68" t="s">
        <v>61</v>
      </c>
      <c r="B68">
        <v>1</v>
      </c>
      <c r="C68" t="s">
        <v>70</v>
      </c>
      <c r="D68">
        <v>13390</v>
      </c>
    </row>
    <row r="69" spans="1:4" x14ac:dyDescent="0.3">
      <c r="A69" t="s">
        <v>61</v>
      </c>
      <c r="B69">
        <v>2</v>
      </c>
      <c r="C69" t="s">
        <v>70</v>
      </c>
      <c r="D69">
        <v>7524</v>
      </c>
    </row>
    <row r="70" spans="1:4" x14ac:dyDescent="0.3">
      <c r="A70" t="s">
        <v>61</v>
      </c>
      <c r="B70">
        <v>3</v>
      </c>
      <c r="C70" t="s">
        <v>70</v>
      </c>
      <c r="D70">
        <v>11288</v>
      </c>
    </row>
    <row r="71" spans="1:4" x14ac:dyDescent="0.3">
      <c r="A71" t="s">
        <v>61</v>
      </c>
      <c r="B71">
        <v>4</v>
      </c>
      <c r="C71" t="s">
        <v>70</v>
      </c>
      <c r="D71">
        <v>4860</v>
      </c>
    </row>
    <row r="72" spans="1:4" x14ac:dyDescent="0.3">
      <c r="A72" t="s">
        <v>61</v>
      </c>
      <c r="B72">
        <v>5</v>
      </c>
      <c r="C72" t="s">
        <v>70</v>
      </c>
      <c r="D72">
        <v>5600</v>
      </c>
    </row>
    <row r="73" spans="1:4" x14ac:dyDescent="0.3">
      <c r="A73" t="s">
        <v>61</v>
      </c>
      <c r="B73">
        <v>6</v>
      </c>
      <c r="C73" t="s">
        <v>70</v>
      </c>
      <c r="D73">
        <v>22750</v>
      </c>
    </row>
    <row r="74" spans="1:4" x14ac:dyDescent="0.3">
      <c r="A74" t="s">
        <v>61</v>
      </c>
      <c r="B74">
        <v>7</v>
      </c>
      <c r="C74" t="s">
        <v>70</v>
      </c>
      <c r="D74">
        <v>26730</v>
      </c>
    </row>
    <row r="75" spans="1:4" x14ac:dyDescent="0.3">
      <c r="A75" t="s">
        <v>61</v>
      </c>
      <c r="B75">
        <v>8</v>
      </c>
      <c r="C75" t="s">
        <v>70</v>
      </c>
      <c r="D75">
        <v>15660</v>
      </c>
    </row>
    <row r="76" spans="1:4" x14ac:dyDescent="0.3">
      <c r="A76" t="s">
        <v>61</v>
      </c>
      <c r="B76">
        <v>9</v>
      </c>
      <c r="C76" t="s">
        <v>70</v>
      </c>
      <c r="D76">
        <v>10692</v>
      </c>
    </row>
    <row r="77" spans="1:4" x14ac:dyDescent="0.3">
      <c r="A77" t="s">
        <v>61</v>
      </c>
      <c r="B77">
        <v>10</v>
      </c>
      <c r="C77" t="s">
        <v>70</v>
      </c>
      <c r="D77">
        <v>12375</v>
      </c>
    </row>
    <row r="78" spans="1:4" x14ac:dyDescent="0.3">
      <c r="A78" t="s">
        <v>61</v>
      </c>
      <c r="B78">
        <v>11</v>
      </c>
      <c r="C78" t="s">
        <v>70</v>
      </c>
      <c r="D78">
        <v>2430</v>
      </c>
    </row>
    <row r="79" spans="1:4" x14ac:dyDescent="0.3">
      <c r="A79" t="s">
        <v>61</v>
      </c>
      <c r="B79">
        <v>12</v>
      </c>
      <c r="C79" t="s">
        <v>70</v>
      </c>
      <c r="D79">
        <v>10530</v>
      </c>
    </row>
    <row r="80" spans="1:4" x14ac:dyDescent="0.3">
      <c r="A80" t="s">
        <v>61</v>
      </c>
      <c r="B80">
        <v>13</v>
      </c>
      <c r="C80" t="s">
        <v>70</v>
      </c>
      <c r="D80">
        <v>1845</v>
      </c>
    </row>
    <row r="81" spans="1:4" x14ac:dyDescent="0.3">
      <c r="A81" t="s">
        <v>61</v>
      </c>
      <c r="B81">
        <v>14</v>
      </c>
      <c r="C81" t="s">
        <v>70</v>
      </c>
      <c r="D81">
        <v>1836</v>
      </c>
    </row>
    <row r="82" spans="1:4" x14ac:dyDescent="0.3">
      <c r="A82" t="s">
        <v>61</v>
      </c>
      <c r="B82">
        <v>15</v>
      </c>
      <c r="C82" t="s">
        <v>70</v>
      </c>
      <c r="D82">
        <v>7290</v>
      </c>
    </row>
    <row r="83" spans="1:4" x14ac:dyDescent="0.3">
      <c r="A83" t="s">
        <v>61</v>
      </c>
      <c r="B83">
        <v>16</v>
      </c>
      <c r="C83" t="s">
        <v>70</v>
      </c>
      <c r="D83">
        <v>14125</v>
      </c>
    </row>
    <row r="84" spans="1:4" x14ac:dyDescent="0.3">
      <c r="A84" t="s">
        <v>61</v>
      </c>
      <c r="B84">
        <v>17</v>
      </c>
      <c r="C84" t="s">
        <v>70</v>
      </c>
      <c r="D84">
        <v>8910</v>
      </c>
    </row>
    <row r="85" spans="1:4" x14ac:dyDescent="0.3">
      <c r="A85" t="s">
        <v>61</v>
      </c>
      <c r="B85">
        <v>18</v>
      </c>
      <c r="C85" t="s">
        <v>71</v>
      </c>
      <c r="D85">
        <v>23751</v>
      </c>
    </row>
    <row r="86" spans="1:4" x14ac:dyDescent="0.3">
      <c r="A86" t="s">
        <v>61</v>
      </c>
      <c r="B86">
        <v>19</v>
      </c>
      <c r="C86" t="s">
        <v>71</v>
      </c>
      <c r="D86">
        <v>8424</v>
      </c>
    </row>
    <row r="87" spans="1:4" x14ac:dyDescent="0.3">
      <c r="A87" t="s">
        <v>61</v>
      </c>
      <c r="B87">
        <v>20</v>
      </c>
      <c r="C87" t="s">
        <v>71</v>
      </c>
      <c r="D87">
        <v>8132</v>
      </c>
    </row>
    <row r="88" spans="1:4" x14ac:dyDescent="0.3">
      <c r="A88" t="s">
        <v>61</v>
      </c>
      <c r="B88">
        <v>21</v>
      </c>
      <c r="C88" t="s">
        <v>71</v>
      </c>
      <c r="D88">
        <v>16956</v>
      </c>
    </row>
    <row r="89" spans="1:4" x14ac:dyDescent="0.3">
      <c r="A89" t="s">
        <v>61</v>
      </c>
      <c r="B89">
        <v>22</v>
      </c>
      <c r="C89" t="s">
        <v>71</v>
      </c>
      <c r="D89">
        <v>10197</v>
      </c>
    </row>
    <row r="90" spans="1:4" x14ac:dyDescent="0.3">
      <c r="A90" t="s">
        <v>61</v>
      </c>
      <c r="B90">
        <v>23</v>
      </c>
      <c r="C90" t="s">
        <v>71</v>
      </c>
      <c r="D90">
        <v>54990</v>
      </c>
    </row>
    <row r="91" spans="1:4" x14ac:dyDescent="0.3">
      <c r="A91" t="s">
        <v>61</v>
      </c>
      <c r="B91">
        <v>24</v>
      </c>
      <c r="C91" t="s">
        <v>71</v>
      </c>
      <c r="D91">
        <v>29120</v>
      </c>
    </row>
    <row r="92" spans="1:4" x14ac:dyDescent="0.3">
      <c r="A92" t="s">
        <v>61</v>
      </c>
      <c r="B92">
        <v>25</v>
      </c>
      <c r="C92" t="s">
        <v>71</v>
      </c>
      <c r="D92">
        <v>30888</v>
      </c>
    </row>
    <row r="93" spans="1:4" x14ac:dyDescent="0.3">
      <c r="A93" t="s">
        <v>61</v>
      </c>
      <c r="B93">
        <v>26</v>
      </c>
      <c r="C93" t="s">
        <v>71</v>
      </c>
      <c r="D93">
        <v>19257</v>
      </c>
    </row>
    <row r="94" spans="1:4" x14ac:dyDescent="0.3">
      <c r="A94" t="s">
        <v>61</v>
      </c>
      <c r="B94">
        <v>27</v>
      </c>
      <c r="C94" t="s">
        <v>71</v>
      </c>
      <c r="D94">
        <v>69660</v>
      </c>
    </row>
    <row r="95" spans="1:4" x14ac:dyDescent="0.3">
      <c r="A95" t="s">
        <v>61</v>
      </c>
      <c r="B95">
        <v>28</v>
      </c>
      <c r="C95" t="s">
        <v>71</v>
      </c>
      <c r="D95">
        <v>15860</v>
      </c>
    </row>
    <row r="96" spans="1:4" x14ac:dyDescent="0.3">
      <c r="A96" t="s">
        <v>61</v>
      </c>
      <c r="B96">
        <v>29</v>
      </c>
      <c r="C96" t="s">
        <v>71</v>
      </c>
      <c r="D96">
        <v>9801</v>
      </c>
    </row>
    <row r="97" spans="1:4" x14ac:dyDescent="0.3">
      <c r="A97" t="s">
        <v>61</v>
      </c>
      <c r="B97">
        <v>30</v>
      </c>
      <c r="C97" t="s">
        <v>71</v>
      </c>
      <c r="D97">
        <v>24048</v>
      </c>
    </row>
    <row r="98" spans="1:4" x14ac:dyDescent="0.3">
      <c r="A98" t="s">
        <v>61</v>
      </c>
      <c r="B98">
        <v>31</v>
      </c>
      <c r="C98" t="s">
        <v>71</v>
      </c>
      <c r="D98">
        <v>3773</v>
      </c>
    </row>
    <row r="99" spans="1:4" x14ac:dyDescent="0.3">
      <c r="A99" t="s">
        <v>61</v>
      </c>
      <c r="B99">
        <v>32</v>
      </c>
      <c r="C99" t="s">
        <v>71</v>
      </c>
      <c r="D99">
        <v>8550</v>
      </c>
    </row>
    <row r="100" spans="1:4" x14ac:dyDescent="0.3">
      <c r="A100" t="s">
        <v>61</v>
      </c>
      <c r="B100">
        <v>33</v>
      </c>
      <c r="C100" t="s">
        <v>71</v>
      </c>
      <c r="D100">
        <v>4466</v>
      </c>
    </row>
    <row r="101" spans="1:4" x14ac:dyDescent="0.3">
      <c r="A101" t="s">
        <v>61</v>
      </c>
      <c r="B101">
        <v>34</v>
      </c>
      <c r="C101" t="s">
        <v>71</v>
      </c>
      <c r="D101">
        <v>7560</v>
      </c>
    </row>
    <row r="102" spans="1:4" x14ac:dyDescent="0.3">
      <c r="A102" t="s">
        <v>61</v>
      </c>
      <c r="B102">
        <v>35</v>
      </c>
      <c r="C102" t="s">
        <v>71</v>
      </c>
      <c r="D102">
        <v>50544</v>
      </c>
    </row>
    <row r="103" spans="1:4" x14ac:dyDescent="0.3">
      <c r="A103" t="s">
        <v>61</v>
      </c>
      <c r="B103">
        <v>36</v>
      </c>
      <c r="C103" t="s">
        <v>71</v>
      </c>
      <c r="D103">
        <v>23328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04341-22BC-4A0D-A843-7B2D362C0A4A}">
  <sheetPr filterMode="1"/>
  <dimension ref="A1:I167"/>
  <sheetViews>
    <sheetView topLeftCell="A2" workbookViewId="0">
      <pane ySplit="1" topLeftCell="A53" activePane="bottomLeft" state="frozen"/>
      <selection activeCell="A2" sqref="A2"/>
      <selection pane="bottomLeft" activeCell="B2" sqref="B2:I57"/>
    </sheetView>
  </sheetViews>
  <sheetFormatPr defaultRowHeight="15.6" x14ac:dyDescent="0.3"/>
  <cols>
    <col min="1" max="1" width="8.69921875" style="33"/>
    <col min="2" max="2" width="17.8984375" customWidth="1"/>
    <col min="3" max="3" width="16.59765625" customWidth="1"/>
    <col min="4" max="4" width="14" customWidth="1"/>
    <col min="5" max="5" width="8.69921875" style="123"/>
    <col min="6" max="6" width="10.3984375" style="123" customWidth="1"/>
    <col min="7" max="7" width="11.59765625" style="123" customWidth="1"/>
    <col min="8" max="8" width="17.5" style="123" customWidth="1"/>
    <col min="9" max="9" width="18.09765625" style="123" customWidth="1"/>
  </cols>
  <sheetData>
    <row r="1" spans="1:9" hidden="1" x14ac:dyDescent="0.3">
      <c r="D1" s="33">
        <v>3</v>
      </c>
      <c r="E1" s="33">
        <v>4</v>
      </c>
      <c r="F1" s="33">
        <v>5</v>
      </c>
      <c r="G1" s="33">
        <v>6</v>
      </c>
      <c r="H1" s="33">
        <v>7</v>
      </c>
      <c r="I1" s="33"/>
    </row>
    <row r="2" spans="1:9" s="138" customFormat="1" ht="23.4" customHeight="1" x14ac:dyDescent="0.3">
      <c r="A2" s="137" t="s">
        <v>0</v>
      </c>
      <c r="B2" s="138" t="s">
        <v>13</v>
      </c>
      <c r="C2" s="138" t="s">
        <v>1</v>
      </c>
      <c r="D2" s="138" t="s">
        <v>2</v>
      </c>
      <c r="E2" s="139" t="s">
        <v>14</v>
      </c>
      <c r="F2" s="139" t="s">
        <v>15</v>
      </c>
      <c r="G2" s="139" t="s">
        <v>16</v>
      </c>
      <c r="H2" s="139" t="s">
        <v>17</v>
      </c>
      <c r="I2" s="145" t="s">
        <v>7</v>
      </c>
    </row>
    <row r="3" spans="1:9" hidden="1" x14ac:dyDescent="0.3">
      <c r="A3" s="33">
        <v>1</v>
      </c>
      <c r="B3" t="s">
        <v>18</v>
      </c>
      <c r="C3" t="s">
        <v>8</v>
      </c>
      <c r="D3" t="str">
        <f t="shared" ref="D3:H12" si="0">VLOOKUP($A3,Threshold70,D$1,0)</f>
        <v>Accuracy</v>
      </c>
      <c r="E3" s="123">
        <f t="shared" si="0"/>
        <v>0.93965203539823006</v>
      </c>
      <c r="F3" s="123">
        <f t="shared" si="0"/>
        <v>0.95946942328618068</v>
      </c>
      <c r="G3" s="123">
        <f t="shared" si="0"/>
        <v>0.93886268480189239</v>
      </c>
      <c r="H3" s="123">
        <f t="shared" si="0"/>
        <v>0.93845365853658536</v>
      </c>
      <c r="I3" s="123">
        <f>AVERAGE(E3:H3)</f>
        <v>0.94410945050572215</v>
      </c>
    </row>
    <row r="4" spans="1:9" hidden="1" x14ac:dyDescent="0.3">
      <c r="A4" s="33">
        <v>2</v>
      </c>
      <c r="B4" t="s">
        <v>18</v>
      </c>
      <c r="C4" t="s">
        <v>8</v>
      </c>
      <c r="D4" t="str">
        <f t="shared" si="0"/>
        <v>Precision</v>
      </c>
      <c r="E4" s="123">
        <f t="shared" si="0"/>
        <v>0.61231307306068983</v>
      </c>
      <c r="F4" s="123">
        <f t="shared" si="0"/>
        <v>0.38037569119594367</v>
      </c>
      <c r="G4" s="123">
        <f t="shared" si="0"/>
        <v>0.3438270366881872</v>
      </c>
      <c r="H4" s="123">
        <f t="shared" si="0"/>
        <v>0.69126112623497382</v>
      </c>
      <c r="I4" s="123">
        <f t="shared" ref="I4:I67" si="1">AVERAGE(E4:H4)</f>
        <v>0.50694423179494863</v>
      </c>
    </row>
    <row r="5" spans="1:9" hidden="1" x14ac:dyDescent="0.3">
      <c r="A5" s="33">
        <v>3</v>
      </c>
      <c r="B5" t="s">
        <v>18</v>
      </c>
      <c r="C5" t="s">
        <v>8</v>
      </c>
      <c r="D5" t="str">
        <f t="shared" si="0"/>
        <v>Recall</v>
      </c>
      <c r="E5" s="123">
        <f t="shared" si="0"/>
        <v>1</v>
      </c>
      <c r="F5" s="123">
        <f t="shared" si="0"/>
        <v>1</v>
      </c>
      <c r="G5" s="123">
        <f t="shared" si="0"/>
        <v>1</v>
      </c>
      <c r="H5" s="123">
        <f t="shared" si="0"/>
        <v>1</v>
      </c>
      <c r="I5" s="123">
        <f t="shared" si="1"/>
        <v>1</v>
      </c>
    </row>
    <row r="6" spans="1:9" hidden="1" x14ac:dyDescent="0.3">
      <c r="A6" s="33">
        <v>4</v>
      </c>
      <c r="B6" t="s">
        <v>18</v>
      </c>
      <c r="C6" t="s">
        <v>8</v>
      </c>
      <c r="D6" t="str">
        <f t="shared" si="0"/>
        <v>F1</v>
      </c>
      <c r="E6" s="123">
        <f t="shared" si="0"/>
        <v>0.75954612449841674</v>
      </c>
      <c r="F6" s="123">
        <f t="shared" si="0"/>
        <v>0.55111908101828422</v>
      </c>
      <c r="G6" s="123">
        <f t="shared" si="0"/>
        <v>0.51171322990425372</v>
      </c>
      <c r="H6" s="123">
        <f t="shared" si="0"/>
        <v>0.81745049952615545</v>
      </c>
      <c r="I6" s="123">
        <f t="shared" si="1"/>
        <v>0.6599572337367775</v>
      </c>
    </row>
    <row r="7" spans="1:9" hidden="1" x14ac:dyDescent="0.3">
      <c r="A7" s="33">
        <v>5</v>
      </c>
      <c r="B7" t="s">
        <v>18</v>
      </c>
      <c r="C7" t="s">
        <v>8</v>
      </c>
      <c r="D7" t="str">
        <f t="shared" si="0"/>
        <v>Kappa</v>
      </c>
      <c r="E7" s="123">
        <f t="shared" si="0"/>
        <v>0.72729999999999995</v>
      </c>
      <c r="F7" s="123">
        <f t="shared" si="0"/>
        <v>0.5343</v>
      </c>
      <c r="G7" s="123">
        <f t="shared" si="0"/>
        <v>0.48730000000000001</v>
      </c>
      <c r="H7" s="123">
        <f t="shared" si="0"/>
        <v>0.78190000000000004</v>
      </c>
      <c r="I7" s="123">
        <f t="shared" si="1"/>
        <v>0.63270000000000004</v>
      </c>
    </row>
    <row r="8" spans="1:9" hidden="1" x14ac:dyDescent="0.3">
      <c r="A8" s="33">
        <v>6</v>
      </c>
      <c r="B8" t="s">
        <v>18</v>
      </c>
      <c r="C8" t="s">
        <v>9</v>
      </c>
      <c r="D8" t="str">
        <f t="shared" si="0"/>
        <v>Accuracy</v>
      </c>
      <c r="E8" s="123">
        <f t="shared" si="0"/>
        <v>0.89028743362831864</v>
      </c>
      <c r="F8" s="123">
        <f t="shared" si="0"/>
        <v>0.90656169749727966</v>
      </c>
      <c r="G8" s="123">
        <f t="shared" si="0"/>
        <v>0.88293979893554109</v>
      </c>
      <c r="H8" s="123">
        <f t="shared" si="0"/>
        <v>0.94034609756097565</v>
      </c>
      <c r="I8" s="123">
        <f t="shared" si="1"/>
        <v>0.90503375690552879</v>
      </c>
    </row>
    <row r="9" spans="1:9" hidden="1" x14ac:dyDescent="0.3">
      <c r="A9" s="33">
        <v>7</v>
      </c>
      <c r="B9" t="s">
        <v>18</v>
      </c>
      <c r="C9" t="s">
        <v>9</v>
      </c>
      <c r="D9" t="str">
        <f t="shared" si="0"/>
        <v>Precision</v>
      </c>
      <c r="E9" s="123">
        <f t="shared" si="0"/>
        <v>0.46485842984731124</v>
      </c>
      <c r="F9" s="123">
        <f t="shared" si="0"/>
        <v>0.21027916190728446</v>
      </c>
      <c r="G9" s="123">
        <f t="shared" si="0"/>
        <v>0.21486400941772266</v>
      </c>
      <c r="H9" s="123">
        <f t="shared" si="0"/>
        <v>0.69834197096468265</v>
      </c>
      <c r="I9" s="123">
        <f t="shared" si="1"/>
        <v>0.39708589303425024</v>
      </c>
    </row>
    <row r="10" spans="1:9" hidden="1" x14ac:dyDescent="0.3">
      <c r="A10" s="33">
        <v>8</v>
      </c>
      <c r="B10" t="s">
        <v>18</v>
      </c>
      <c r="C10" t="s">
        <v>9</v>
      </c>
      <c r="D10" t="str">
        <f t="shared" si="0"/>
        <v>Recall</v>
      </c>
      <c r="E10" s="123">
        <f t="shared" si="0"/>
        <v>0.9991829488860251</v>
      </c>
      <c r="F10" s="123">
        <f t="shared" si="0"/>
        <v>0.99993877265411801</v>
      </c>
      <c r="G10" s="123">
        <f t="shared" si="0"/>
        <v>1</v>
      </c>
      <c r="H10" s="123">
        <f t="shared" si="0"/>
        <v>0.99835393860013988</v>
      </c>
      <c r="I10" s="123">
        <f t="shared" si="1"/>
        <v>0.99936891503507064</v>
      </c>
    </row>
    <row r="11" spans="1:9" hidden="1" x14ac:dyDescent="0.3">
      <c r="A11" s="33">
        <v>9</v>
      </c>
      <c r="B11" t="s">
        <v>18</v>
      </c>
      <c r="C11" t="s">
        <v>9</v>
      </c>
      <c r="D11" t="str">
        <f t="shared" si="0"/>
        <v>F1</v>
      </c>
      <c r="E11" s="123">
        <f t="shared" si="0"/>
        <v>0.63451569538454278</v>
      </c>
      <c r="F11" s="123">
        <f t="shared" si="0"/>
        <v>0.3474849959953859</v>
      </c>
      <c r="G11" s="123">
        <f t="shared" si="0"/>
        <v>0.35372520340067654</v>
      </c>
      <c r="H11" s="123">
        <f t="shared" si="0"/>
        <v>0.8218237024938605</v>
      </c>
      <c r="I11" s="123">
        <f t="shared" si="1"/>
        <v>0.53938739931861646</v>
      </c>
    </row>
    <row r="12" spans="1:9" hidden="1" x14ac:dyDescent="0.3">
      <c r="A12" s="33">
        <v>10</v>
      </c>
      <c r="B12" t="s">
        <v>18</v>
      </c>
      <c r="C12" t="s">
        <v>9</v>
      </c>
      <c r="D12" t="str">
        <f t="shared" si="0"/>
        <v>Kappa</v>
      </c>
      <c r="E12" s="123">
        <f t="shared" si="0"/>
        <v>0.57989999999999997</v>
      </c>
      <c r="F12" s="123">
        <f t="shared" si="0"/>
        <v>0.31950000000000001</v>
      </c>
      <c r="G12" s="123">
        <f t="shared" si="0"/>
        <v>0.31769999999999998</v>
      </c>
      <c r="H12" s="123">
        <f t="shared" si="0"/>
        <v>0.7873</v>
      </c>
      <c r="I12" s="123">
        <f t="shared" si="1"/>
        <v>0.50109999999999999</v>
      </c>
    </row>
    <row r="13" spans="1:9" hidden="1" x14ac:dyDescent="0.3">
      <c r="A13" s="33">
        <v>11</v>
      </c>
      <c r="B13" t="s">
        <v>18</v>
      </c>
      <c r="C13" t="s">
        <v>10</v>
      </c>
      <c r="D13" t="str">
        <f t="shared" ref="D13:H27" si="2">VLOOKUP($A13,Threshold70,D$1,0)</f>
        <v>Accuracy</v>
      </c>
      <c r="E13" s="123">
        <f t="shared" si="2"/>
        <v>0.89417168141592918</v>
      </c>
      <c r="F13" s="123">
        <f t="shared" si="2"/>
        <v>0.91042176278563658</v>
      </c>
      <c r="G13" s="123">
        <f t="shared" si="2"/>
        <v>0.89848515671200468</v>
      </c>
      <c r="H13" s="123">
        <f t="shared" si="2"/>
        <v>0.93997829268292687</v>
      </c>
      <c r="I13" s="123">
        <f t="shared" si="1"/>
        <v>0.91076422339912433</v>
      </c>
    </row>
    <row r="14" spans="1:9" hidden="1" x14ac:dyDescent="0.3">
      <c r="A14" s="33">
        <v>12</v>
      </c>
      <c r="B14" t="s">
        <v>18</v>
      </c>
      <c r="C14" t="s">
        <v>10</v>
      </c>
      <c r="D14" t="str">
        <f t="shared" si="2"/>
        <v>Precision</v>
      </c>
      <c r="E14" s="123">
        <f t="shared" si="2"/>
        <v>0.47385395394690516</v>
      </c>
      <c r="F14" s="123">
        <f t="shared" si="2"/>
        <v>0.21737088487734016</v>
      </c>
      <c r="G14" s="123">
        <f t="shared" si="2"/>
        <v>0.23987438516568865</v>
      </c>
      <c r="H14" s="123">
        <f t="shared" si="2"/>
        <v>0.69683188654835615</v>
      </c>
      <c r="I14" s="123">
        <f t="shared" si="1"/>
        <v>0.40698277763457258</v>
      </c>
    </row>
    <row r="15" spans="1:9" hidden="1" x14ac:dyDescent="0.3">
      <c r="A15" s="33">
        <v>13</v>
      </c>
      <c r="B15" t="s">
        <v>18</v>
      </c>
      <c r="C15" t="s">
        <v>10</v>
      </c>
      <c r="D15" t="str">
        <f t="shared" si="2"/>
        <v>Recall</v>
      </c>
      <c r="E15" s="123">
        <f t="shared" si="2"/>
        <v>0.99965461021091062</v>
      </c>
      <c r="F15" s="123">
        <f t="shared" si="2"/>
        <v>0.99993877265411801</v>
      </c>
      <c r="G15" s="123">
        <f t="shared" si="2"/>
        <v>1</v>
      </c>
      <c r="H15" s="123">
        <f t="shared" si="2"/>
        <v>0.99911325079426883</v>
      </c>
      <c r="I15" s="123">
        <f t="shared" si="1"/>
        <v>0.99967665841482434</v>
      </c>
    </row>
    <row r="16" spans="1:9" hidden="1" x14ac:dyDescent="0.3">
      <c r="A16" s="33">
        <v>14</v>
      </c>
      <c r="B16" t="s">
        <v>18</v>
      </c>
      <c r="C16" t="s">
        <v>10</v>
      </c>
      <c r="D16" t="str">
        <f t="shared" si="2"/>
        <v>F1</v>
      </c>
      <c r="E16" s="123">
        <f t="shared" si="2"/>
        <v>0.64294202443326831</v>
      </c>
      <c r="F16" s="123">
        <f t="shared" si="2"/>
        <v>0.35711139641454798</v>
      </c>
      <c r="G16" s="123">
        <f t="shared" si="2"/>
        <v>0.38693336685656821</v>
      </c>
      <c r="H16" s="123">
        <f t="shared" si="2"/>
        <v>0.82103360078891274</v>
      </c>
      <c r="I16" s="123">
        <f t="shared" si="1"/>
        <v>0.55200509712332435</v>
      </c>
    </row>
    <row r="17" spans="1:9" hidden="1" x14ac:dyDescent="0.3">
      <c r="A17" s="33">
        <v>15</v>
      </c>
      <c r="B17" t="s">
        <v>18</v>
      </c>
      <c r="C17" t="s">
        <v>10</v>
      </c>
      <c r="D17" t="str">
        <f t="shared" si="2"/>
        <v>Kappa</v>
      </c>
      <c r="E17" s="123">
        <f t="shared" si="2"/>
        <v>0.58989999999999998</v>
      </c>
      <c r="F17" s="123">
        <f t="shared" si="2"/>
        <v>0.32969999999999999</v>
      </c>
      <c r="G17" s="123">
        <f t="shared" si="2"/>
        <v>0.35349999999999998</v>
      </c>
      <c r="H17" s="123">
        <f t="shared" si="2"/>
        <v>0.7863</v>
      </c>
      <c r="I17" s="123">
        <f t="shared" si="1"/>
        <v>0.51485000000000003</v>
      </c>
    </row>
    <row r="18" spans="1:9" hidden="1" x14ac:dyDescent="0.3">
      <c r="A18" s="33">
        <v>16</v>
      </c>
      <c r="B18" t="s">
        <v>18</v>
      </c>
      <c r="C18" t="s">
        <v>11</v>
      </c>
      <c r="D18" t="str">
        <f t="shared" si="2"/>
        <v>Accuracy</v>
      </c>
      <c r="E18" s="123">
        <f t="shared" si="2"/>
        <v>0.91204814159292036</v>
      </c>
      <c r="F18" s="123">
        <f t="shared" si="2"/>
        <v>0.91818803046789987</v>
      </c>
      <c r="G18" s="123">
        <f t="shared" si="2"/>
        <v>0.88473565937315202</v>
      </c>
      <c r="H18" s="123">
        <f t="shared" si="2"/>
        <v>0.94669317073170733</v>
      </c>
      <c r="I18" s="123">
        <f t="shared" si="1"/>
        <v>0.91541625054141984</v>
      </c>
    </row>
    <row r="19" spans="1:9" hidden="1" x14ac:dyDescent="0.3">
      <c r="A19" s="33">
        <v>17</v>
      </c>
      <c r="B19" t="s">
        <v>18</v>
      </c>
      <c r="C19" t="s">
        <v>11</v>
      </c>
      <c r="D19" t="str">
        <f t="shared" si="2"/>
        <v>Precision</v>
      </c>
      <c r="E19" s="123">
        <f t="shared" si="2"/>
        <v>0.52009049756270975</v>
      </c>
      <c r="F19" s="123">
        <f t="shared" si="2"/>
        <v>0.23319612274704024</v>
      </c>
      <c r="G19" s="123">
        <f t="shared" si="2"/>
        <v>0.21748360791316651</v>
      </c>
      <c r="H19" s="123">
        <f t="shared" si="2"/>
        <v>0.7213005633014653</v>
      </c>
      <c r="I19" s="123">
        <f t="shared" si="1"/>
        <v>0.42301769788109544</v>
      </c>
    </row>
    <row r="20" spans="1:9" hidden="1" x14ac:dyDescent="0.3">
      <c r="A20" s="33">
        <v>18</v>
      </c>
      <c r="B20" t="s">
        <v>18</v>
      </c>
      <c r="C20" t="s">
        <v>11</v>
      </c>
      <c r="D20" t="str">
        <f t="shared" si="2"/>
        <v>Recall</v>
      </c>
      <c r="E20" s="123">
        <f t="shared" si="2"/>
        <v>0.99973631532230811</v>
      </c>
      <c r="F20" s="123">
        <f t="shared" si="2"/>
        <v>0.99995626618151279</v>
      </c>
      <c r="G20" s="123">
        <f t="shared" si="2"/>
        <v>1</v>
      </c>
      <c r="H20" s="123">
        <f t="shared" si="2"/>
        <v>0.99926015734931017</v>
      </c>
      <c r="I20" s="123">
        <f t="shared" si="1"/>
        <v>0.99973818471328268</v>
      </c>
    </row>
    <row r="21" spans="1:9" hidden="1" x14ac:dyDescent="0.3">
      <c r="A21" s="33">
        <v>19</v>
      </c>
      <c r="B21" t="s">
        <v>18</v>
      </c>
      <c r="C21" t="s">
        <v>11</v>
      </c>
      <c r="D21" t="str">
        <f t="shared" si="2"/>
        <v>F1</v>
      </c>
      <c r="E21" s="123">
        <f t="shared" si="2"/>
        <v>0.68422711490460619</v>
      </c>
      <c r="F21" s="123">
        <f t="shared" si="2"/>
        <v>0.37819482212209626</v>
      </c>
      <c r="G21" s="123">
        <f t="shared" si="2"/>
        <v>0.35726741041868365</v>
      </c>
      <c r="H21" s="123">
        <f t="shared" si="2"/>
        <v>0.83782793101094311</v>
      </c>
      <c r="I21" s="123">
        <f t="shared" si="1"/>
        <v>0.56437931961408228</v>
      </c>
    </row>
    <row r="22" spans="1:9" hidden="1" x14ac:dyDescent="0.3">
      <c r="A22" s="33">
        <v>20</v>
      </c>
      <c r="B22" t="s">
        <v>18</v>
      </c>
      <c r="C22" t="s">
        <v>11</v>
      </c>
      <c r="D22" t="str">
        <f t="shared" si="2"/>
        <v>Kappa</v>
      </c>
      <c r="E22" s="123">
        <f t="shared" si="2"/>
        <v>0.63900000000000001</v>
      </c>
      <c r="F22" s="123">
        <f t="shared" si="2"/>
        <v>0.35199999999999998</v>
      </c>
      <c r="G22" s="123">
        <f t="shared" si="2"/>
        <v>0.3216</v>
      </c>
      <c r="H22" s="123">
        <f t="shared" si="2"/>
        <v>0.80689999999999995</v>
      </c>
      <c r="I22" s="123">
        <f t="shared" si="1"/>
        <v>0.52987499999999998</v>
      </c>
    </row>
    <row r="23" spans="1:9" hidden="1" x14ac:dyDescent="0.3">
      <c r="A23" s="33">
        <v>21</v>
      </c>
      <c r="B23" t="s">
        <v>18</v>
      </c>
      <c r="C23" t="s">
        <v>12</v>
      </c>
      <c r="D23" t="str">
        <f t="shared" si="2"/>
        <v>Accuracy</v>
      </c>
      <c r="E23" s="123">
        <f t="shared" si="2"/>
        <v>0.91065699115044252</v>
      </c>
      <c r="F23" s="123">
        <f t="shared" si="2"/>
        <v>0.91500043525571273</v>
      </c>
      <c r="G23" s="123">
        <f t="shared" si="2"/>
        <v>0.88238840922531048</v>
      </c>
      <c r="H23" s="123">
        <f t="shared" si="2"/>
        <v>0.94143097560975608</v>
      </c>
      <c r="I23" s="123">
        <f t="shared" si="1"/>
        <v>0.91236920281030542</v>
      </c>
    </row>
    <row r="24" spans="1:9" hidden="1" x14ac:dyDescent="0.3">
      <c r="A24" s="33">
        <v>22</v>
      </c>
      <c r="B24" t="s">
        <v>18</v>
      </c>
      <c r="C24" t="s">
        <v>12</v>
      </c>
      <c r="D24" t="str">
        <f t="shared" si="2"/>
        <v>Precision</v>
      </c>
      <c r="E24" s="123">
        <f t="shared" si="2"/>
        <v>0.51616681523228958</v>
      </c>
      <c r="F24" s="123">
        <f t="shared" si="2"/>
        <v>0.22643646972376763</v>
      </c>
      <c r="G24" s="123">
        <f t="shared" si="2"/>
        <v>0.21407232008497831</v>
      </c>
      <c r="H24" s="123">
        <f t="shared" si="2"/>
        <v>0.70174185647321263</v>
      </c>
      <c r="I24" s="123">
        <f t="shared" si="1"/>
        <v>0.41460436537856205</v>
      </c>
    </row>
    <row r="25" spans="1:9" hidden="1" x14ac:dyDescent="0.3">
      <c r="A25" s="33">
        <v>23</v>
      </c>
      <c r="B25" t="s">
        <v>18</v>
      </c>
      <c r="C25" t="s">
        <v>12</v>
      </c>
      <c r="D25" t="str">
        <f t="shared" si="2"/>
        <v>Recall</v>
      </c>
      <c r="E25" s="123">
        <f t="shared" si="2"/>
        <v>1</v>
      </c>
      <c r="F25" s="123">
        <f t="shared" si="2"/>
        <v>1</v>
      </c>
      <c r="G25" s="123">
        <f t="shared" si="2"/>
        <v>1</v>
      </c>
      <c r="H25" s="123">
        <f t="shared" si="2"/>
        <v>1</v>
      </c>
      <c r="I25" s="123">
        <f t="shared" si="1"/>
        <v>1</v>
      </c>
    </row>
    <row r="26" spans="1:9" hidden="1" x14ac:dyDescent="0.3">
      <c r="A26" s="33">
        <v>24</v>
      </c>
      <c r="B26" t="s">
        <v>18</v>
      </c>
      <c r="C26" t="s">
        <v>12</v>
      </c>
      <c r="D26" t="str">
        <f t="shared" si="2"/>
        <v>F1</v>
      </c>
      <c r="E26" s="123">
        <f t="shared" si="2"/>
        <v>0.68088393710583683</v>
      </c>
      <c r="F26" s="123">
        <f t="shared" si="2"/>
        <v>0.36925919167222471</v>
      </c>
      <c r="G26" s="123">
        <f t="shared" si="2"/>
        <v>0.35265167740583103</v>
      </c>
      <c r="H26" s="123">
        <f t="shared" si="2"/>
        <v>0.82473361491800257</v>
      </c>
      <c r="I26" s="123">
        <f t="shared" si="1"/>
        <v>0.55688210527547377</v>
      </c>
    </row>
    <row r="27" spans="1:9" hidden="1" x14ac:dyDescent="0.3">
      <c r="A27" s="33">
        <v>25</v>
      </c>
      <c r="B27" t="s">
        <v>18</v>
      </c>
      <c r="C27" t="s">
        <v>12</v>
      </c>
      <c r="D27" t="str">
        <f t="shared" si="2"/>
        <v>Kappa</v>
      </c>
      <c r="E27" s="123">
        <f t="shared" si="2"/>
        <v>0.63500000000000001</v>
      </c>
      <c r="F27" s="123">
        <f t="shared" si="2"/>
        <v>0.34260000000000002</v>
      </c>
      <c r="G27" s="123">
        <f t="shared" si="2"/>
        <v>0.31659999999999999</v>
      </c>
      <c r="H27" s="123">
        <f t="shared" si="2"/>
        <v>0.79090000000000005</v>
      </c>
      <c r="I27" s="123">
        <f t="shared" si="1"/>
        <v>0.52127500000000004</v>
      </c>
    </row>
    <row r="28" spans="1:9" hidden="1" x14ac:dyDescent="0.3">
      <c r="A28" s="33">
        <v>1</v>
      </c>
      <c r="B28" t="s">
        <v>19</v>
      </c>
      <c r="C28" t="s">
        <v>8</v>
      </c>
      <c r="D28" t="str">
        <f t="shared" ref="D28:H37" si="3">VLOOKUP($A28,Threshold50,D$1,0)</f>
        <v>Accuracy</v>
      </c>
      <c r="E28" s="123">
        <f t="shared" si="3"/>
        <v>0.90282973451327431</v>
      </c>
      <c r="F28" s="123">
        <f t="shared" si="3"/>
        <v>0.94758846572361266</v>
      </c>
      <c r="G28" s="123">
        <f t="shared" si="3"/>
        <v>0.97258379657007688</v>
      </c>
      <c r="H28" s="123">
        <f t="shared" si="3"/>
        <v>0.87169463414634152</v>
      </c>
      <c r="I28" s="123">
        <f t="shared" si="1"/>
        <v>0.92367415773832628</v>
      </c>
    </row>
    <row r="29" spans="1:9" hidden="1" x14ac:dyDescent="0.3">
      <c r="A29" s="33">
        <v>2</v>
      </c>
      <c r="B29" t="s">
        <v>19</v>
      </c>
      <c r="C29" t="s">
        <v>8</v>
      </c>
      <c r="D29" t="str">
        <f t="shared" si="3"/>
        <v>Precision</v>
      </c>
      <c r="E29" s="123">
        <f t="shared" si="3"/>
        <v>0.99676857444331246</v>
      </c>
      <c r="F29" s="123">
        <f t="shared" si="3"/>
        <v>0.99630031340870229</v>
      </c>
      <c r="G29" s="123">
        <f t="shared" si="3"/>
        <v>0.99837516851279684</v>
      </c>
      <c r="H29" s="123">
        <f t="shared" si="3"/>
        <v>0.99499097666167069</v>
      </c>
      <c r="I29" s="123">
        <f t="shared" si="1"/>
        <v>0.99660875825662054</v>
      </c>
    </row>
    <row r="30" spans="1:9" hidden="1" x14ac:dyDescent="0.3">
      <c r="A30" s="33">
        <v>3</v>
      </c>
      <c r="B30" t="s">
        <v>19</v>
      </c>
      <c r="C30" t="s">
        <v>8</v>
      </c>
      <c r="D30" t="str">
        <f t="shared" si="3"/>
        <v>Recall</v>
      </c>
      <c r="E30" s="123">
        <f t="shared" si="3"/>
        <v>0.616134482603513</v>
      </c>
      <c r="F30" s="123">
        <f t="shared" si="3"/>
        <v>0.55539502163498544</v>
      </c>
      <c r="G30" s="123">
        <f t="shared" si="3"/>
        <v>0.77333341199467465</v>
      </c>
      <c r="H30" s="123">
        <f t="shared" si="3"/>
        <v>0.60907556907673743</v>
      </c>
      <c r="I30" s="123">
        <f t="shared" si="1"/>
        <v>0.63848462132747763</v>
      </c>
    </row>
    <row r="31" spans="1:9" hidden="1" x14ac:dyDescent="0.3">
      <c r="A31" s="33">
        <v>4</v>
      </c>
      <c r="B31" t="s">
        <v>19</v>
      </c>
      <c r="C31" t="s">
        <v>8</v>
      </c>
      <c r="D31" t="str">
        <f t="shared" si="3"/>
        <v>F1</v>
      </c>
      <c r="E31" s="123">
        <f t="shared" si="3"/>
        <v>0.76153800714414766</v>
      </c>
      <c r="F31" s="123">
        <f t="shared" si="3"/>
        <v>0.71320731798808923</v>
      </c>
      <c r="G31" s="123">
        <f t="shared" si="3"/>
        <v>0.8715619306823168</v>
      </c>
      <c r="H31" s="123">
        <f t="shared" si="3"/>
        <v>0.75561041647115879</v>
      </c>
      <c r="I31" s="123">
        <f t="shared" si="1"/>
        <v>0.77547941807142817</v>
      </c>
    </row>
    <row r="32" spans="1:9" hidden="1" x14ac:dyDescent="0.3">
      <c r="A32" s="33">
        <v>5</v>
      </c>
      <c r="B32" t="s">
        <v>19</v>
      </c>
      <c r="C32" t="s">
        <v>8</v>
      </c>
      <c r="D32" t="str">
        <f t="shared" si="3"/>
        <v>Kappa</v>
      </c>
      <c r="E32" s="123">
        <f t="shared" si="3"/>
        <v>0.70469999999999999</v>
      </c>
      <c r="F32" s="123">
        <f t="shared" si="3"/>
        <v>0.68689999999999996</v>
      </c>
      <c r="G32" s="123">
        <f t="shared" si="3"/>
        <v>0.85650000000000004</v>
      </c>
      <c r="H32" s="123">
        <f t="shared" si="3"/>
        <v>0.67530000000000001</v>
      </c>
      <c r="I32" s="123">
        <f t="shared" si="1"/>
        <v>0.73085</v>
      </c>
    </row>
    <row r="33" spans="1:9" hidden="1" x14ac:dyDescent="0.3">
      <c r="A33" s="33">
        <v>6</v>
      </c>
      <c r="B33" t="s">
        <v>19</v>
      </c>
      <c r="C33" t="s">
        <v>9</v>
      </c>
      <c r="D33" t="str">
        <f t="shared" si="3"/>
        <v>Accuracy</v>
      </c>
      <c r="E33" s="123">
        <f t="shared" si="3"/>
        <v>0.91954442477876108</v>
      </c>
      <c r="F33" s="123">
        <f t="shared" si="3"/>
        <v>0.96220761697497281</v>
      </c>
      <c r="G33" s="123">
        <f t="shared" si="3"/>
        <v>0.96693885274985214</v>
      </c>
      <c r="H33" s="123">
        <f t="shared" si="3"/>
        <v>0.86034414634146339</v>
      </c>
      <c r="I33" s="123">
        <f t="shared" si="1"/>
        <v>0.92725876021126241</v>
      </c>
    </row>
    <row r="34" spans="1:9" hidden="1" x14ac:dyDescent="0.3">
      <c r="A34" s="33">
        <v>7</v>
      </c>
      <c r="B34" t="s">
        <v>19</v>
      </c>
      <c r="C34" t="s">
        <v>9</v>
      </c>
      <c r="D34" t="str">
        <f t="shared" si="3"/>
        <v>Precision</v>
      </c>
      <c r="E34" s="123">
        <f t="shared" si="3"/>
        <v>0.91824058027607347</v>
      </c>
      <c r="F34" s="123">
        <f t="shared" si="3"/>
        <v>0.83616137202642082</v>
      </c>
      <c r="G34" s="123">
        <f t="shared" si="3"/>
        <v>0.79251341819226051</v>
      </c>
      <c r="H34" s="123">
        <f t="shared" si="3"/>
        <v>0.97207771144451072</v>
      </c>
      <c r="I34" s="123">
        <f t="shared" si="1"/>
        <v>0.8797482704848163</v>
      </c>
    </row>
    <row r="35" spans="1:9" hidden="1" x14ac:dyDescent="0.3">
      <c r="A35" s="33">
        <v>8</v>
      </c>
      <c r="B35" t="s">
        <v>19</v>
      </c>
      <c r="C35" t="s">
        <v>9</v>
      </c>
      <c r="D35" t="str">
        <f t="shared" si="3"/>
        <v>Recall</v>
      </c>
      <c r="E35" s="123">
        <f t="shared" si="3"/>
        <v>0.74702561680498392</v>
      </c>
      <c r="F35" s="123">
        <f t="shared" si="3"/>
        <v>0.84312456298813188</v>
      </c>
      <c r="G35" s="123">
        <f t="shared" si="3"/>
        <v>0.98232676314480172</v>
      </c>
      <c r="H35" s="123">
        <f t="shared" si="3"/>
        <v>0.58804633651116056</v>
      </c>
      <c r="I35" s="123">
        <f t="shared" si="1"/>
        <v>0.79013081986226952</v>
      </c>
    </row>
    <row r="36" spans="1:9" hidden="1" x14ac:dyDescent="0.3">
      <c r="A36" s="33">
        <v>9</v>
      </c>
      <c r="B36" t="s">
        <v>19</v>
      </c>
      <c r="C36" t="s">
        <v>9</v>
      </c>
      <c r="D36" t="str">
        <f t="shared" si="3"/>
        <v>F1</v>
      </c>
      <c r="E36" s="123">
        <f t="shared" si="3"/>
        <v>0.82383133346303228</v>
      </c>
      <c r="F36" s="123">
        <f t="shared" si="3"/>
        <v>0.83962853100561874</v>
      </c>
      <c r="G36" s="123">
        <f t="shared" si="3"/>
        <v>0.87727013285798328</v>
      </c>
      <c r="H36" s="123">
        <f t="shared" si="3"/>
        <v>0.73279652059480282</v>
      </c>
      <c r="I36" s="123">
        <f t="shared" si="1"/>
        <v>0.81838162948035931</v>
      </c>
    </row>
    <row r="37" spans="1:9" hidden="1" x14ac:dyDescent="0.3">
      <c r="A37" s="33">
        <v>10</v>
      </c>
      <c r="B37" t="s">
        <v>19</v>
      </c>
      <c r="C37" t="s">
        <v>9</v>
      </c>
      <c r="D37" t="str">
        <f t="shared" si="3"/>
        <v>Kappa</v>
      </c>
      <c r="E37" s="123">
        <f t="shared" si="3"/>
        <v>0.77239999999999998</v>
      </c>
      <c r="F37" s="123">
        <f t="shared" si="3"/>
        <v>0.81820000000000004</v>
      </c>
      <c r="G37" s="123">
        <f t="shared" si="3"/>
        <v>0.85840000000000005</v>
      </c>
      <c r="H37" s="123">
        <f t="shared" si="3"/>
        <v>0.64590000000000003</v>
      </c>
      <c r="I37" s="123">
        <f t="shared" si="1"/>
        <v>0.773725</v>
      </c>
    </row>
    <row r="38" spans="1:9" hidden="1" x14ac:dyDescent="0.3">
      <c r="A38" s="33">
        <v>11</v>
      </c>
      <c r="B38" t="s">
        <v>19</v>
      </c>
      <c r="C38" t="s">
        <v>10</v>
      </c>
      <c r="D38" t="str">
        <f t="shared" ref="D38:H52" si="4">VLOOKUP($A38,Threshold50,D$1,0)</f>
        <v>Accuracy</v>
      </c>
      <c r="E38" s="123">
        <f t="shared" si="4"/>
        <v>0.92550371681415933</v>
      </c>
      <c r="F38" s="123">
        <f t="shared" si="4"/>
        <v>0.96425397170837868</v>
      </c>
      <c r="G38" s="123">
        <f t="shared" si="4"/>
        <v>0.98162034299231227</v>
      </c>
      <c r="H38" s="123">
        <f t="shared" si="4"/>
        <v>0.86475731707317072</v>
      </c>
      <c r="I38" s="123">
        <f t="shared" si="1"/>
        <v>0.93403383714700527</v>
      </c>
    </row>
    <row r="39" spans="1:9" hidden="1" x14ac:dyDescent="0.3">
      <c r="A39" s="33">
        <v>12</v>
      </c>
      <c r="B39" t="s">
        <v>19</v>
      </c>
      <c r="C39" t="s">
        <v>10</v>
      </c>
      <c r="D39" t="str">
        <f t="shared" si="4"/>
        <v>Precision</v>
      </c>
      <c r="E39" s="123">
        <f t="shared" si="4"/>
        <v>0.94095134145482717</v>
      </c>
      <c r="F39" s="123">
        <f t="shared" si="4"/>
        <v>0.85643797796648202</v>
      </c>
      <c r="G39" s="123">
        <f t="shared" si="4"/>
        <v>0.88152849093933039</v>
      </c>
      <c r="H39" s="123">
        <f t="shared" si="4"/>
        <v>0.9818670439170839</v>
      </c>
      <c r="I39" s="123">
        <f t="shared" si="1"/>
        <v>0.91519621356943093</v>
      </c>
    </row>
    <row r="40" spans="1:9" hidden="1" x14ac:dyDescent="0.3">
      <c r="A40" s="33">
        <v>13</v>
      </c>
      <c r="B40" t="s">
        <v>19</v>
      </c>
      <c r="C40" t="s">
        <v>10</v>
      </c>
      <c r="D40" t="str">
        <f t="shared" si="4"/>
        <v>Recall</v>
      </c>
      <c r="E40" s="123">
        <f t="shared" si="4"/>
        <v>0.75132413467377368</v>
      </c>
      <c r="F40" s="123">
        <f t="shared" si="4"/>
        <v>0.83539606026266156</v>
      </c>
      <c r="G40" s="123">
        <f t="shared" si="4"/>
        <v>0.97873587291473696</v>
      </c>
      <c r="H40" s="123">
        <f t="shared" si="4"/>
        <v>0.59570817315001845</v>
      </c>
      <c r="I40" s="123">
        <f t="shared" si="1"/>
        <v>0.79029106025029761</v>
      </c>
    </row>
    <row r="41" spans="1:9" hidden="1" x14ac:dyDescent="0.3">
      <c r="A41" s="33">
        <v>14</v>
      </c>
      <c r="B41" t="s">
        <v>19</v>
      </c>
      <c r="C41" t="s">
        <v>10</v>
      </c>
      <c r="D41" t="str">
        <f t="shared" si="4"/>
        <v>F1</v>
      </c>
      <c r="E41" s="123">
        <f t="shared" si="4"/>
        <v>0.83551344017107365</v>
      </c>
      <c r="F41" s="123">
        <f t="shared" si="4"/>
        <v>0.84578616635636694</v>
      </c>
      <c r="G41" s="123">
        <f t="shared" si="4"/>
        <v>0.92759241518900526</v>
      </c>
      <c r="H41" s="123">
        <f t="shared" si="4"/>
        <v>0.74152562322253546</v>
      </c>
      <c r="I41" s="123">
        <f t="shared" si="1"/>
        <v>0.83760441123474538</v>
      </c>
    </row>
    <row r="42" spans="1:9" hidden="1" x14ac:dyDescent="0.3">
      <c r="A42" s="33">
        <v>15</v>
      </c>
      <c r="B42" t="s">
        <v>19</v>
      </c>
      <c r="C42" t="s">
        <v>10</v>
      </c>
      <c r="D42" t="str">
        <f t="shared" si="4"/>
        <v>Kappa</v>
      </c>
      <c r="E42" s="123">
        <f t="shared" si="4"/>
        <v>0.78810000000000002</v>
      </c>
      <c r="F42" s="123">
        <f t="shared" si="4"/>
        <v>0.8256</v>
      </c>
      <c r="G42" s="123">
        <f t="shared" si="4"/>
        <v>0.91710000000000003</v>
      </c>
      <c r="H42" s="123">
        <f t="shared" si="4"/>
        <v>0.65720000000000001</v>
      </c>
      <c r="I42" s="123">
        <f t="shared" si="1"/>
        <v>0.79700000000000004</v>
      </c>
    </row>
    <row r="43" spans="1:9" hidden="1" x14ac:dyDescent="0.3">
      <c r="A43" s="33">
        <v>16</v>
      </c>
      <c r="B43" t="s">
        <v>19</v>
      </c>
      <c r="C43" t="s">
        <v>11</v>
      </c>
      <c r="D43" t="str">
        <f t="shared" si="4"/>
        <v>Accuracy</v>
      </c>
      <c r="E43" s="123">
        <f t="shared" si="4"/>
        <v>0.92080601769911508</v>
      </c>
      <c r="F43" s="123">
        <f t="shared" si="4"/>
        <v>0.96761022850924916</v>
      </c>
      <c r="G43" s="123">
        <f t="shared" si="4"/>
        <v>0.96814476641040803</v>
      </c>
      <c r="H43" s="123">
        <f t="shared" si="4"/>
        <v>0.85789560975609758</v>
      </c>
      <c r="I43" s="123">
        <f t="shared" si="1"/>
        <v>0.92861415559371752</v>
      </c>
    </row>
    <row r="44" spans="1:9" hidden="1" x14ac:dyDescent="0.3">
      <c r="A44" s="33">
        <v>17</v>
      </c>
      <c r="B44" t="s">
        <v>19</v>
      </c>
      <c r="C44" t="s">
        <v>11</v>
      </c>
      <c r="D44" t="str">
        <f t="shared" si="4"/>
        <v>Precision</v>
      </c>
      <c r="E44" s="123">
        <f t="shared" si="4"/>
        <v>0.97111767581238173</v>
      </c>
      <c r="F44" s="123">
        <f t="shared" si="4"/>
        <v>0.89810992077414509</v>
      </c>
      <c r="G44" s="123">
        <f t="shared" si="4"/>
        <v>0.80017311456876328</v>
      </c>
      <c r="H44" s="123">
        <f t="shared" si="4"/>
        <v>0.98074247451472896</v>
      </c>
      <c r="I44" s="123">
        <f t="shared" si="1"/>
        <v>0.91253579641750482</v>
      </c>
    </row>
    <row r="45" spans="1:9" hidden="1" x14ac:dyDescent="0.3">
      <c r="A45" s="33">
        <v>18</v>
      </c>
      <c r="B45" t="s">
        <v>19</v>
      </c>
      <c r="C45" t="s">
        <v>11</v>
      </c>
      <c r="D45" t="str">
        <f t="shared" si="4"/>
        <v>Recall</v>
      </c>
      <c r="E45" s="123">
        <f t="shared" si="4"/>
        <v>0.706534084519713</v>
      </c>
      <c r="F45" s="123">
        <f t="shared" si="4"/>
        <v>0.81660802747912076</v>
      </c>
      <c r="G45" s="123">
        <f t="shared" si="4"/>
        <v>0.97987449582996566</v>
      </c>
      <c r="H45" s="123">
        <f t="shared" si="4"/>
        <v>0.57492534764741177</v>
      </c>
      <c r="I45" s="123">
        <f t="shared" si="1"/>
        <v>0.76948548886905277</v>
      </c>
    </row>
    <row r="46" spans="1:9" hidden="1" x14ac:dyDescent="0.3">
      <c r="A46" s="33">
        <v>19</v>
      </c>
      <c r="B46" t="s">
        <v>19</v>
      </c>
      <c r="C46" t="s">
        <v>11</v>
      </c>
      <c r="D46" t="str">
        <f t="shared" si="4"/>
        <v>F1</v>
      </c>
      <c r="E46" s="123">
        <f t="shared" si="4"/>
        <v>0.81796205179696191</v>
      </c>
      <c r="F46" s="123">
        <f t="shared" si="4"/>
        <v>0.85542204956786216</v>
      </c>
      <c r="G46" s="123">
        <f t="shared" si="4"/>
        <v>0.88095309657378151</v>
      </c>
      <c r="H46" s="123">
        <f t="shared" si="4"/>
        <v>0.72490245035639145</v>
      </c>
      <c r="I46" s="123">
        <f t="shared" si="1"/>
        <v>0.8198099120737492</v>
      </c>
    </row>
    <row r="47" spans="1:9" hidden="1" x14ac:dyDescent="0.3">
      <c r="A47" s="33">
        <v>20</v>
      </c>
      <c r="B47" t="s">
        <v>19</v>
      </c>
      <c r="C47" t="s">
        <v>11</v>
      </c>
      <c r="D47" t="str">
        <f t="shared" si="4"/>
        <v>Kappa</v>
      </c>
      <c r="E47" s="123">
        <f t="shared" si="4"/>
        <v>0.76900000000000002</v>
      </c>
      <c r="F47" s="123">
        <f t="shared" si="4"/>
        <v>0.83720000000000006</v>
      </c>
      <c r="G47" s="123">
        <f t="shared" si="4"/>
        <v>0.86280000000000001</v>
      </c>
      <c r="H47" s="123">
        <f t="shared" si="4"/>
        <v>0.63770000000000004</v>
      </c>
      <c r="I47" s="123">
        <f t="shared" si="1"/>
        <v>0.77667500000000012</v>
      </c>
    </row>
    <row r="48" spans="1:9" hidden="1" x14ac:dyDescent="0.3">
      <c r="A48" s="33">
        <v>21</v>
      </c>
      <c r="B48" t="s">
        <v>19</v>
      </c>
      <c r="C48" t="s">
        <v>12</v>
      </c>
      <c r="D48" t="str">
        <f t="shared" si="4"/>
        <v>Accuracy</v>
      </c>
      <c r="E48" s="123">
        <f t="shared" si="4"/>
        <v>0.91558336283185837</v>
      </c>
      <c r="F48" s="123">
        <f t="shared" si="4"/>
        <v>0.95984243743199127</v>
      </c>
      <c r="G48" s="123">
        <f t="shared" si="4"/>
        <v>0.96537031342400947</v>
      </c>
      <c r="H48" s="123">
        <f t="shared" si="4"/>
        <v>0.86020365853658531</v>
      </c>
      <c r="I48" s="123">
        <f t="shared" si="1"/>
        <v>0.92524994305611119</v>
      </c>
    </row>
    <row r="49" spans="1:9" hidden="1" x14ac:dyDescent="0.3">
      <c r="A49" s="33">
        <v>22</v>
      </c>
      <c r="B49" t="s">
        <v>19</v>
      </c>
      <c r="C49" t="s">
        <v>12</v>
      </c>
      <c r="D49" t="str">
        <f t="shared" si="4"/>
        <v>Precision</v>
      </c>
      <c r="E49" s="123">
        <f t="shared" si="4"/>
        <v>0.95329863607173326</v>
      </c>
      <c r="F49" s="123">
        <f t="shared" si="4"/>
        <v>0.85120647414047501</v>
      </c>
      <c r="G49" s="123">
        <f t="shared" si="4"/>
        <v>0.78619481784038747</v>
      </c>
      <c r="H49" s="123">
        <f t="shared" si="4"/>
        <v>0.97323746332835681</v>
      </c>
      <c r="I49" s="123">
        <f t="shared" si="1"/>
        <v>0.89098434784523806</v>
      </c>
    </row>
    <row r="50" spans="1:9" hidden="1" x14ac:dyDescent="0.3">
      <c r="A50" s="33">
        <v>23</v>
      </c>
      <c r="B50" t="s">
        <v>19</v>
      </c>
      <c r="C50" t="s">
        <v>12</v>
      </c>
      <c r="D50" t="str">
        <f t="shared" si="4"/>
        <v>Recall</v>
      </c>
      <c r="E50" s="123">
        <f t="shared" si="4"/>
        <v>0.69902643771225514</v>
      </c>
      <c r="F50" s="123">
        <f t="shared" si="4"/>
        <v>0.79710037409143264</v>
      </c>
      <c r="G50" s="123">
        <f t="shared" si="4"/>
        <v>0.97809871605025678</v>
      </c>
      <c r="H50" s="123">
        <f t="shared" si="4"/>
        <v>0.58686148552751705</v>
      </c>
      <c r="I50" s="123">
        <f t="shared" si="1"/>
        <v>0.76527175334536535</v>
      </c>
    </row>
    <row r="51" spans="1:9" hidden="1" x14ac:dyDescent="0.3">
      <c r="A51" s="33">
        <v>24</v>
      </c>
      <c r="B51" t="s">
        <v>19</v>
      </c>
      <c r="C51" t="s">
        <v>12</v>
      </c>
      <c r="D51" t="str">
        <f t="shared" si="4"/>
        <v>F1</v>
      </c>
      <c r="E51" s="123">
        <f t="shared" si="4"/>
        <v>0.80659787861609666</v>
      </c>
      <c r="F51" s="123">
        <f t="shared" si="4"/>
        <v>0.8232654007283009</v>
      </c>
      <c r="G51" s="123">
        <f t="shared" si="4"/>
        <v>0.87170998150097145</v>
      </c>
      <c r="H51" s="123">
        <f t="shared" si="4"/>
        <v>0.73220430527022529</v>
      </c>
      <c r="I51" s="123">
        <f t="shared" si="1"/>
        <v>0.80844439152889858</v>
      </c>
    </row>
    <row r="52" spans="1:9" hidden="1" x14ac:dyDescent="0.3">
      <c r="A52" s="33">
        <v>25</v>
      </c>
      <c r="B52" t="s">
        <v>19</v>
      </c>
      <c r="C52" t="s">
        <v>12</v>
      </c>
      <c r="D52" t="str">
        <f t="shared" si="4"/>
        <v>Kappa</v>
      </c>
      <c r="E52" s="123">
        <f t="shared" si="4"/>
        <v>0.75419999999999998</v>
      </c>
      <c r="F52" s="123">
        <f t="shared" si="4"/>
        <v>0.80059999999999998</v>
      </c>
      <c r="G52" s="123">
        <f t="shared" si="4"/>
        <v>0.85199999999999998</v>
      </c>
      <c r="H52" s="123">
        <f t="shared" si="4"/>
        <v>0.64529999999999998</v>
      </c>
      <c r="I52" s="123">
        <f t="shared" si="1"/>
        <v>0.76302500000000006</v>
      </c>
    </row>
    <row r="53" spans="1:9" x14ac:dyDescent="0.3">
      <c r="A53" s="33">
        <v>1</v>
      </c>
      <c r="B53" t="s">
        <v>20</v>
      </c>
      <c r="C53" t="s">
        <v>8</v>
      </c>
      <c r="D53" t="str">
        <f t="shared" ref="D53:H62" si="5">VLOOKUP($A53,Threshold60,D$1,0)</f>
        <v>Accuracy</v>
      </c>
      <c r="E53" s="123">
        <f t="shared" si="5"/>
        <v>0.98590690265486725</v>
      </c>
      <c r="F53" s="123">
        <f t="shared" si="5"/>
        <v>0.98969532100108815</v>
      </c>
      <c r="G53" s="123">
        <f t="shared" si="5"/>
        <v>0.9820534594914252</v>
      </c>
      <c r="H53" s="123">
        <f t="shared" si="5"/>
        <v>0.98523926829268293</v>
      </c>
      <c r="I53" s="123">
        <f t="shared" si="1"/>
        <v>0.98572373786001588</v>
      </c>
    </row>
    <row r="54" spans="1:9" x14ac:dyDescent="0.3">
      <c r="A54" s="33">
        <v>2</v>
      </c>
      <c r="B54" t="s">
        <v>20</v>
      </c>
      <c r="C54" t="s">
        <v>8</v>
      </c>
      <c r="D54" t="str">
        <f t="shared" si="5"/>
        <v>Precision</v>
      </c>
      <c r="E54" s="123">
        <f t="shared" si="5"/>
        <v>0.90946837999040409</v>
      </c>
      <c r="F54" s="123">
        <f t="shared" si="5"/>
        <v>0.84246388480400314</v>
      </c>
      <c r="G54" s="123">
        <f t="shared" si="5"/>
        <v>0.80738384358965898</v>
      </c>
      <c r="H54" s="123">
        <f t="shared" si="5"/>
        <v>0.92595479154559079</v>
      </c>
      <c r="I54" s="123">
        <f t="shared" si="1"/>
        <v>0.87131772498241422</v>
      </c>
    </row>
    <row r="55" spans="1:9" x14ac:dyDescent="0.3">
      <c r="A55" s="33">
        <v>3</v>
      </c>
      <c r="B55" t="s">
        <v>20</v>
      </c>
      <c r="C55" t="s">
        <v>8</v>
      </c>
      <c r="D55" t="str">
        <f t="shared" si="5"/>
        <v>Recall</v>
      </c>
      <c r="E55" s="123">
        <f t="shared" si="5"/>
        <v>1</v>
      </c>
      <c r="F55" s="123">
        <f t="shared" si="5"/>
        <v>1</v>
      </c>
      <c r="G55" s="123">
        <f t="shared" si="5"/>
        <v>1</v>
      </c>
      <c r="H55" s="123">
        <f t="shared" si="5"/>
        <v>1</v>
      </c>
      <c r="I55" s="123">
        <f t="shared" si="1"/>
        <v>1</v>
      </c>
    </row>
    <row r="56" spans="1:9" x14ac:dyDescent="0.3">
      <c r="A56" s="33">
        <v>4</v>
      </c>
      <c r="B56" t="s">
        <v>20</v>
      </c>
      <c r="C56" t="s">
        <v>8</v>
      </c>
      <c r="D56" t="str">
        <f t="shared" si="5"/>
        <v>F1</v>
      </c>
      <c r="E56" s="123">
        <f t="shared" si="5"/>
        <v>0.9525880496591147</v>
      </c>
      <c r="F56" s="123">
        <f t="shared" si="5"/>
        <v>0.9144970403516185</v>
      </c>
      <c r="G56" s="123">
        <f t="shared" si="5"/>
        <v>0.89342819617786084</v>
      </c>
      <c r="H56" s="123">
        <f t="shared" si="5"/>
        <v>0.96155402568147119</v>
      </c>
      <c r="I56" s="123">
        <f t="shared" si="1"/>
        <v>0.93051682796751634</v>
      </c>
    </row>
    <row r="57" spans="1:9" x14ac:dyDescent="0.3">
      <c r="A57" s="33">
        <v>5</v>
      </c>
      <c r="B57" t="s">
        <v>20</v>
      </c>
      <c r="C57" t="s">
        <v>8</v>
      </c>
      <c r="D57" t="str">
        <f t="shared" si="5"/>
        <v>Kappa</v>
      </c>
      <c r="E57" s="123">
        <f t="shared" si="5"/>
        <v>0.94430000000000003</v>
      </c>
      <c r="F57" s="123">
        <f t="shared" si="5"/>
        <v>0.90910000000000002</v>
      </c>
      <c r="G57" s="123">
        <f t="shared" si="5"/>
        <v>0.88380000000000003</v>
      </c>
      <c r="H57" s="123">
        <f t="shared" si="5"/>
        <v>0.95240000000000002</v>
      </c>
      <c r="I57" s="123">
        <f t="shared" si="1"/>
        <v>0.9224</v>
      </c>
    </row>
    <row r="58" spans="1:9" hidden="1" x14ac:dyDescent="0.3">
      <c r="A58" s="33">
        <v>6</v>
      </c>
      <c r="B58" t="s">
        <v>20</v>
      </c>
      <c r="C58" t="s">
        <v>9</v>
      </c>
      <c r="D58" t="str">
        <f t="shared" si="5"/>
        <v>Accuracy</v>
      </c>
      <c r="E58" s="123">
        <f t="shared" si="5"/>
        <v>0.9291575221238938</v>
      </c>
      <c r="F58" s="123">
        <f t="shared" si="5"/>
        <v>0.93502959738846569</v>
      </c>
      <c r="G58" s="123">
        <f t="shared" si="5"/>
        <v>0.92601703134240099</v>
      </c>
      <c r="H58" s="123">
        <f t="shared" si="5"/>
        <v>0.96637902439024392</v>
      </c>
      <c r="I58" s="123">
        <f t="shared" si="1"/>
        <v>0.93914579381125107</v>
      </c>
    </row>
    <row r="59" spans="1:9" hidden="1" x14ac:dyDescent="0.3">
      <c r="A59" s="33">
        <v>7</v>
      </c>
      <c r="B59" t="s">
        <v>20</v>
      </c>
      <c r="C59" t="s">
        <v>9</v>
      </c>
      <c r="D59" t="str">
        <f t="shared" si="5"/>
        <v>Precision</v>
      </c>
      <c r="E59" s="123">
        <f t="shared" si="5"/>
        <v>0.6742988828180061</v>
      </c>
      <c r="F59" s="123">
        <f t="shared" si="5"/>
        <v>0.45831700888234073</v>
      </c>
      <c r="G59" s="123">
        <f t="shared" si="5"/>
        <v>0.50416864323553345</v>
      </c>
      <c r="H59" s="123">
        <f t="shared" si="5"/>
        <v>0.8831592188246713</v>
      </c>
      <c r="I59" s="123">
        <f t="shared" si="1"/>
        <v>0.62998593844013784</v>
      </c>
    </row>
    <row r="60" spans="1:9" hidden="1" x14ac:dyDescent="0.3">
      <c r="A60" s="33">
        <v>8</v>
      </c>
      <c r="B60" t="s">
        <v>20</v>
      </c>
      <c r="C60" t="s">
        <v>9</v>
      </c>
      <c r="D60" t="str">
        <f t="shared" si="5"/>
        <v>Recall</v>
      </c>
      <c r="E60" s="123">
        <f t="shared" si="5"/>
        <v>0.96642380661872807</v>
      </c>
      <c r="F60" s="123">
        <f t="shared" si="5"/>
        <v>0.98402154682168586</v>
      </c>
      <c r="G60" s="123">
        <f t="shared" si="5"/>
        <v>0.99924532573627911</v>
      </c>
      <c r="H60" s="123">
        <f t="shared" si="5"/>
        <v>0.94255727359455399</v>
      </c>
      <c r="I60" s="123">
        <f t="shared" si="1"/>
        <v>0.97306198819281176</v>
      </c>
    </row>
    <row r="61" spans="1:9" hidden="1" x14ac:dyDescent="0.3">
      <c r="A61" s="33">
        <v>9</v>
      </c>
      <c r="B61" t="s">
        <v>20</v>
      </c>
      <c r="C61" t="s">
        <v>9</v>
      </c>
      <c r="D61" t="str">
        <f t="shared" si="5"/>
        <v>F1</v>
      </c>
      <c r="E61" s="123">
        <f t="shared" si="5"/>
        <v>0.79435543535446529</v>
      </c>
      <c r="F61" s="123">
        <f t="shared" si="5"/>
        <v>0.62536470405168154</v>
      </c>
      <c r="G61" s="123">
        <f t="shared" si="5"/>
        <v>0.67019220325649909</v>
      </c>
      <c r="H61" s="123">
        <f t="shared" si="5"/>
        <v>0.91189201489026617</v>
      </c>
      <c r="I61" s="123">
        <f t="shared" si="1"/>
        <v>0.75045108938822802</v>
      </c>
    </row>
    <row r="62" spans="1:9" hidden="1" x14ac:dyDescent="0.3">
      <c r="A62" s="33">
        <v>10</v>
      </c>
      <c r="B62" t="s">
        <v>20</v>
      </c>
      <c r="C62" t="s">
        <v>9</v>
      </c>
      <c r="D62" t="str">
        <f t="shared" si="5"/>
        <v>Kappa</v>
      </c>
      <c r="E62" s="123">
        <f t="shared" si="5"/>
        <v>0.75319999999999998</v>
      </c>
      <c r="F62" s="123">
        <f t="shared" si="5"/>
        <v>0.59489999999999998</v>
      </c>
      <c r="G62" s="123">
        <f t="shared" si="5"/>
        <v>0.63349999999999995</v>
      </c>
      <c r="H62" s="123">
        <f t="shared" si="5"/>
        <v>0.8911</v>
      </c>
      <c r="I62" s="123">
        <f t="shared" si="1"/>
        <v>0.71817500000000001</v>
      </c>
    </row>
    <row r="63" spans="1:9" hidden="1" x14ac:dyDescent="0.3">
      <c r="A63" s="33">
        <v>11</v>
      </c>
      <c r="B63" t="s">
        <v>20</v>
      </c>
      <c r="C63" t="s">
        <v>10</v>
      </c>
      <c r="D63" t="str">
        <f t="shared" ref="D63:H77" si="6">VLOOKUP($A63,Threshold60,D$1,0)</f>
        <v>Accuracy</v>
      </c>
      <c r="E63" s="123">
        <f t="shared" si="6"/>
        <v>0.92968176991150442</v>
      </c>
      <c r="F63" s="123">
        <f t="shared" si="6"/>
        <v>0.93906028291621324</v>
      </c>
      <c r="G63" s="123">
        <f t="shared" si="6"/>
        <v>0.94157942046126553</v>
      </c>
      <c r="H63" s="123">
        <f t="shared" si="6"/>
        <v>0.96784585365853659</v>
      </c>
      <c r="I63" s="123">
        <f t="shared" si="1"/>
        <v>0.94454183173687989</v>
      </c>
    </row>
    <row r="64" spans="1:9" hidden="1" x14ac:dyDescent="0.3">
      <c r="A64" s="33">
        <v>12</v>
      </c>
      <c r="B64" t="s">
        <v>20</v>
      </c>
      <c r="C64" t="s">
        <v>10</v>
      </c>
      <c r="D64" t="str">
        <f t="shared" si="6"/>
        <v>Precision</v>
      </c>
      <c r="E64" s="123">
        <f t="shared" si="6"/>
        <v>0.67667776605622953</v>
      </c>
      <c r="F64" s="123">
        <f t="shared" si="6"/>
        <v>0.47451922894095366</v>
      </c>
      <c r="G64" s="123">
        <f t="shared" si="6"/>
        <v>0.5629181183280404</v>
      </c>
      <c r="H64" s="123">
        <f t="shared" si="6"/>
        <v>0.88575213067480418</v>
      </c>
      <c r="I64" s="123">
        <f t="shared" si="1"/>
        <v>0.64996681100000697</v>
      </c>
    </row>
    <row r="65" spans="1:9" hidden="1" x14ac:dyDescent="0.3">
      <c r="A65" s="33">
        <v>13</v>
      </c>
      <c r="B65" t="s">
        <v>20</v>
      </c>
      <c r="C65" t="s">
        <v>10</v>
      </c>
      <c r="D65" t="str">
        <f t="shared" si="6"/>
        <v>Recall</v>
      </c>
      <c r="E65" s="123">
        <f t="shared" si="6"/>
        <v>0.96386602526277887</v>
      </c>
      <c r="F65" s="123">
        <f t="shared" si="6"/>
        <v>0.98556963225072669</v>
      </c>
      <c r="G65" s="123">
        <f t="shared" si="6"/>
        <v>0.99935852687583726</v>
      </c>
      <c r="H65" s="123">
        <f t="shared" si="6"/>
        <v>0.94809369904572638</v>
      </c>
      <c r="I65" s="123">
        <f t="shared" si="1"/>
        <v>0.97422197085876727</v>
      </c>
    </row>
    <row r="66" spans="1:9" hidden="1" x14ac:dyDescent="0.3">
      <c r="A66" s="33">
        <v>14</v>
      </c>
      <c r="B66" t="s">
        <v>20</v>
      </c>
      <c r="C66" t="s">
        <v>10</v>
      </c>
      <c r="D66" t="str">
        <f t="shared" si="6"/>
        <v>F1</v>
      </c>
      <c r="E66" s="123">
        <f t="shared" si="6"/>
        <v>0.79513477446148484</v>
      </c>
      <c r="F66" s="123">
        <f t="shared" si="6"/>
        <v>0.64060723205782766</v>
      </c>
      <c r="G66" s="123">
        <f t="shared" si="6"/>
        <v>0.7201759345389368</v>
      </c>
      <c r="H66" s="123">
        <f t="shared" si="6"/>
        <v>0.91586326440220611</v>
      </c>
      <c r="I66" s="123">
        <f t="shared" si="1"/>
        <v>0.76794530136511385</v>
      </c>
    </row>
    <row r="67" spans="1:9" hidden="1" x14ac:dyDescent="0.3">
      <c r="A67" s="33">
        <v>15</v>
      </c>
      <c r="B67" t="s">
        <v>20</v>
      </c>
      <c r="C67" t="s">
        <v>10</v>
      </c>
      <c r="D67" t="str">
        <f t="shared" si="6"/>
        <v>Kappa</v>
      </c>
      <c r="E67" s="123">
        <f t="shared" si="6"/>
        <v>0.75429999999999997</v>
      </c>
      <c r="F67" s="123">
        <f t="shared" si="6"/>
        <v>0.61170000000000002</v>
      </c>
      <c r="G67" s="123">
        <f t="shared" si="6"/>
        <v>0.69040000000000001</v>
      </c>
      <c r="H67" s="123">
        <f t="shared" si="6"/>
        <v>0.89600000000000002</v>
      </c>
      <c r="I67" s="123">
        <f t="shared" si="1"/>
        <v>0.73809999999999998</v>
      </c>
    </row>
    <row r="68" spans="1:9" hidden="1" x14ac:dyDescent="0.3">
      <c r="A68" s="33">
        <v>16</v>
      </c>
      <c r="B68" t="s">
        <v>20</v>
      </c>
      <c r="C68" t="s">
        <v>11</v>
      </c>
      <c r="D68" t="str">
        <f t="shared" si="6"/>
        <v>Accuracy</v>
      </c>
      <c r="E68" s="123">
        <f t="shared" si="6"/>
        <v>0.94261345132743368</v>
      </c>
      <c r="F68" s="123">
        <f t="shared" si="6"/>
        <v>0.94628509249183901</v>
      </c>
      <c r="G68" s="123">
        <f t="shared" si="6"/>
        <v>0.92782471910112363</v>
      </c>
      <c r="H68" s="123">
        <f t="shared" si="6"/>
        <v>0.96773536585365849</v>
      </c>
      <c r="I68" s="123">
        <f t="shared" ref="I68:I77" si="7">AVERAGE(E68:H68)</f>
        <v>0.94611465719351373</v>
      </c>
    </row>
    <row r="69" spans="1:9" hidden="1" x14ac:dyDescent="0.3">
      <c r="A69" s="33">
        <v>17</v>
      </c>
      <c r="B69" t="s">
        <v>20</v>
      </c>
      <c r="C69" t="s">
        <v>11</v>
      </c>
      <c r="D69" t="str">
        <f t="shared" si="6"/>
        <v>Precision</v>
      </c>
      <c r="E69" s="123">
        <f t="shared" si="6"/>
        <v>0.72740954351530129</v>
      </c>
      <c r="F69" s="123">
        <f t="shared" si="6"/>
        <v>0.50652328228392396</v>
      </c>
      <c r="G69" s="123">
        <f t="shared" si="6"/>
        <v>0.51035555933831056</v>
      </c>
      <c r="H69" s="123">
        <f t="shared" si="6"/>
        <v>0.89894941529844496</v>
      </c>
      <c r="I69" s="123">
        <f t="shared" si="7"/>
        <v>0.66080945010899517</v>
      </c>
    </row>
    <row r="70" spans="1:9" hidden="1" x14ac:dyDescent="0.3">
      <c r="A70" s="33">
        <v>18</v>
      </c>
      <c r="B70" t="s">
        <v>20</v>
      </c>
      <c r="C70" t="s">
        <v>11</v>
      </c>
      <c r="D70" t="str">
        <f t="shared" si="6"/>
        <v>Recall</v>
      </c>
      <c r="E70" s="123">
        <f t="shared" si="6"/>
        <v>0.95106711738291216</v>
      </c>
      <c r="F70" s="123">
        <f t="shared" si="6"/>
        <v>0.98066472892708201</v>
      </c>
      <c r="G70" s="123">
        <f t="shared" si="6"/>
        <v>0.99932393763875005</v>
      </c>
      <c r="H70" s="123">
        <f t="shared" si="6"/>
        <v>0.92971514496449548</v>
      </c>
      <c r="I70" s="123">
        <f t="shared" si="7"/>
        <v>0.96519273222830992</v>
      </c>
    </row>
    <row r="71" spans="1:9" hidden="1" x14ac:dyDescent="0.3">
      <c r="A71" s="33">
        <v>19</v>
      </c>
      <c r="B71" t="s">
        <v>20</v>
      </c>
      <c r="C71" t="s">
        <v>11</v>
      </c>
      <c r="D71" t="str">
        <f t="shared" si="6"/>
        <v>F1</v>
      </c>
      <c r="E71" s="123">
        <f t="shared" si="6"/>
        <v>0.82433710735983934</v>
      </c>
      <c r="F71" s="123">
        <f t="shared" si="6"/>
        <v>0.66801172894305005</v>
      </c>
      <c r="G71" s="123">
        <f t="shared" si="6"/>
        <v>0.67565404203344859</v>
      </c>
      <c r="H71" s="123">
        <f t="shared" si="6"/>
        <v>0.91407347648249804</v>
      </c>
      <c r="I71" s="123">
        <f t="shared" si="7"/>
        <v>0.77051908870470898</v>
      </c>
    </row>
    <row r="72" spans="1:9" hidden="1" x14ac:dyDescent="0.3">
      <c r="A72" s="33">
        <v>20</v>
      </c>
      <c r="B72" t="s">
        <v>20</v>
      </c>
      <c r="C72" t="s">
        <v>11</v>
      </c>
      <c r="D72" t="str">
        <f t="shared" si="6"/>
        <v>Kappa</v>
      </c>
      <c r="E72" s="123">
        <f t="shared" si="6"/>
        <v>0.79079999999999995</v>
      </c>
      <c r="F72" s="123">
        <f t="shared" si="6"/>
        <v>0.64200000000000002</v>
      </c>
      <c r="G72" s="123">
        <f t="shared" si="6"/>
        <v>0.63980000000000004</v>
      </c>
      <c r="H72" s="123">
        <f t="shared" si="6"/>
        <v>0.89419999999999999</v>
      </c>
      <c r="I72" s="123">
        <f t="shared" si="7"/>
        <v>0.74170000000000003</v>
      </c>
    </row>
    <row r="73" spans="1:9" hidden="1" x14ac:dyDescent="0.3">
      <c r="A73" s="33">
        <v>21</v>
      </c>
      <c r="B73" t="s">
        <v>20</v>
      </c>
      <c r="C73" t="s">
        <v>12</v>
      </c>
      <c r="D73" t="str">
        <f t="shared" si="6"/>
        <v>Accuracy</v>
      </c>
      <c r="E73" s="123">
        <f t="shared" si="6"/>
        <v>0.9509621238938053</v>
      </c>
      <c r="F73" s="123">
        <f t="shared" si="6"/>
        <v>0.94411599564744286</v>
      </c>
      <c r="G73" s="123">
        <f t="shared" si="6"/>
        <v>0.92550916617386159</v>
      </c>
      <c r="H73" s="123">
        <f t="shared" si="6"/>
        <v>0.97091024390243907</v>
      </c>
      <c r="I73" s="123">
        <f t="shared" si="7"/>
        <v>0.94787438240438726</v>
      </c>
    </row>
    <row r="74" spans="1:9" hidden="1" x14ac:dyDescent="0.3">
      <c r="A74" s="33">
        <v>22</v>
      </c>
      <c r="B74" t="s">
        <v>20</v>
      </c>
      <c r="C74" t="s">
        <v>12</v>
      </c>
      <c r="D74" t="str">
        <f t="shared" si="6"/>
        <v>Precision</v>
      </c>
      <c r="E74" s="123">
        <f t="shared" si="6"/>
        <v>0.75293156961848962</v>
      </c>
      <c r="F74" s="123">
        <f t="shared" si="6"/>
        <v>0.49646366317357266</v>
      </c>
      <c r="G74" s="123">
        <f t="shared" si="6"/>
        <v>0.5024564043551385</v>
      </c>
      <c r="H74" s="123">
        <f t="shared" si="6"/>
        <v>0.89592829870900914</v>
      </c>
      <c r="I74" s="123">
        <f t="shared" si="7"/>
        <v>0.66194498396405255</v>
      </c>
    </row>
    <row r="75" spans="1:9" hidden="1" x14ac:dyDescent="0.3">
      <c r="A75" s="33">
        <v>23</v>
      </c>
      <c r="B75" t="s">
        <v>20</v>
      </c>
      <c r="C75" t="s">
        <v>12</v>
      </c>
      <c r="D75" t="str">
        <f t="shared" si="6"/>
        <v>Recall</v>
      </c>
      <c r="E75" s="123">
        <f t="shared" si="6"/>
        <v>0.97287201592175143</v>
      </c>
      <c r="F75" s="123">
        <f t="shared" si="6"/>
        <v>0.98992559711866546</v>
      </c>
      <c r="G75" s="123">
        <f t="shared" si="6"/>
        <v>0.99953461753737205</v>
      </c>
      <c r="H75" s="123">
        <f t="shared" si="6"/>
        <v>0.95312140759983399</v>
      </c>
      <c r="I75" s="123">
        <f t="shared" si="7"/>
        <v>0.97886340954440576</v>
      </c>
    </row>
    <row r="76" spans="1:9" hidden="1" x14ac:dyDescent="0.3">
      <c r="A76" s="33">
        <v>24</v>
      </c>
      <c r="B76" t="s">
        <v>20</v>
      </c>
      <c r="C76" t="s">
        <v>12</v>
      </c>
      <c r="D76" t="str">
        <f t="shared" si="6"/>
        <v>F1</v>
      </c>
      <c r="E76" s="123">
        <f t="shared" si="6"/>
        <v>0.84888693026624662</v>
      </c>
      <c r="F76" s="123">
        <f t="shared" si="6"/>
        <v>0.66128315286426764</v>
      </c>
      <c r="G76" s="123">
        <f t="shared" si="6"/>
        <v>0.66874243938357969</v>
      </c>
      <c r="H76" s="123">
        <f t="shared" si="6"/>
        <v>0.92364033077153562</v>
      </c>
      <c r="I76" s="123">
        <f t="shared" si="7"/>
        <v>0.77563821332140737</v>
      </c>
    </row>
    <row r="77" spans="1:9" hidden="1" x14ac:dyDescent="0.3">
      <c r="A77" s="33">
        <v>25</v>
      </c>
      <c r="B77" t="s">
        <v>20</v>
      </c>
      <c r="C77" t="s">
        <v>12</v>
      </c>
      <c r="D77" t="str">
        <f t="shared" si="6"/>
        <v>Kappa</v>
      </c>
      <c r="E77" s="123">
        <f t="shared" si="6"/>
        <v>0.82020000000000004</v>
      </c>
      <c r="F77" s="123">
        <f t="shared" si="6"/>
        <v>0.63449999999999995</v>
      </c>
      <c r="G77" s="123">
        <f t="shared" si="6"/>
        <v>0.63190000000000002</v>
      </c>
      <c r="H77" s="123">
        <f t="shared" si="6"/>
        <v>0.90569999999999995</v>
      </c>
      <c r="I77" s="123">
        <f t="shared" si="7"/>
        <v>0.74807499999999993</v>
      </c>
    </row>
    <row r="156" spans="2:9" x14ac:dyDescent="0.3">
      <c r="B156" s="140"/>
      <c r="C156" s="141"/>
      <c r="D156" s="141"/>
    </row>
    <row r="157" spans="2:9" x14ac:dyDescent="0.3">
      <c r="B157" s="53"/>
      <c r="C157" s="53"/>
      <c r="D157" s="142"/>
      <c r="E157" s="142"/>
      <c r="F157" s="142"/>
      <c r="G157" s="142"/>
    </row>
    <row r="158" spans="2:9" x14ac:dyDescent="0.3">
      <c r="E158" s="143"/>
      <c r="F158" s="143"/>
      <c r="G158" s="143"/>
      <c r="H158" s="143"/>
      <c r="I158" s="143"/>
    </row>
    <row r="159" spans="2:9" x14ac:dyDescent="0.3">
      <c r="E159" s="143"/>
      <c r="F159" s="143"/>
      <c r="G159" s="143"/>
      <c r="H159" s="143"/>
      <c r="I159" s="143"/>
    </row>
    <row r="160" spans="2:9" x14ac:dyDescent="0.3">
      <c r="E160" s="143"/>
      <c r="F160" s="143"/>
      <c r="G160" s="143"/>
      <c r="H160" s="143"/>
      <c r="I160" s="143"/>
    </row>
    <row r="161" spans="5:9" x14ac:dyDescent="0.3">
      <c r="E161" s="143"/>
      <c r="F161" s="143"/>
      <c r="G161" s="143"/>
      <c r="H161" s="143"/>
      <c r="I161" s="143"/>
    </row>
    <row r="162" spans="5:9" x14ac:dyDescent="0.3">
      <c r="E162" s="143"/>
      <c r="F162" s="143"/>
      <c r="G162" s="143"/>
      <c r="H162" s="143"/>
      <c r="I162" s="143"/>
    </row>
    <row r="163" spans="5:9" x14ac:dyDescent="0.3">
      <c r="E163" s="143"/>
      <c r="F163" s="143"/>
      <c r="G163" s="143"/>
      <c r="H163" s="143"/>
      <c r="I163" s="143"/>
    </row>
    <row r="164" spans="5:9" x14ac:dyDescent="0.3">
      <c r="E164" s="143"/>
      <c r="F164" s="143"/>
      <c r="G164" s="143"/>
      <c r="H164" s="143"/>
      <c r="I164" s="143"/>
    </row>
    <row r="165" spans="5:9" x14ac:dyDescent="0.3">
      <c r="E165" s="143"/>
      <c r="F165" s="143"/>
      <c r="G165" s="143"/>
      <c r="H165" s="143"/>
      <c r="I165" s="143"/>
    </row>
    <row r="166" spans="5:9" x14ac:dyDescent="0.3">
      <c r="E166" s="143"/>
      <c r="F166" s="143"/>
      <c r="G166" s="143"/>
      <c r="H166" s="143"/>
      <c r="I166" s="143"/>
    </row>
    <row r="167" spans="5:9" x14ac:dyDescent="0.3">
      <c r="E167" s="143"/>
      <c r="F167" s="143"/>
      <c r="G167" s="143"/>
      <c r="H167" s="143"/>
      <c r="I167" s="143"/>
    </row>
  </sheetData>
  <autoFilter ref="A2:I77" xr:uid="{43A04341-22BC-4A0D-A843-7B2D362C0A4A}">
    <filterColumn colId="1">
      <filters>
        <filter val="Threshold60"/>
      </filters>
    </filterColumn>
    <filterColumn colId="2">
      <filters>
        <filter val="Decision Trees"/>
      </filters>
    </filterColumn>
  </autoFilter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15719B-C62D-4969-BCA1-099641D81D2C}">
  <dimension ref="A1:AM93"/>
  <sheetViews>
    <sheetView showGridLines="0" zoomScale="90" zoomScaleNormal="90" workbookViewId="0">
      <selection activeCell="F5" sqref="F5"/>
    </sheetView>
  </sheetViews>
  <sheetFormatPr defaultColWidth="8.69921875" defaultRowHeight="14.4" x14ac:dyDescent="0.3"/>
  <cols>
    <col min="1" max="1" width="5.19921875" style="108" customWidth="1"/>
    <col min="2" max="2" width="23.5" style="3" customWidth="1"/>
    <col min="3" max="3" width="19.69921875" style="3" customWidth="1"/>
    <col min="4" max="4" width="12.8984375" style="3" customWidth="1"/>
    <col min="5" max="5" width="10.5" style="3" customWidth="1"/>
    <col min="6" max="6" width="18.59765625" style="3" customWidth="1"/>
    <col min="7" max="7" width="14.5" style="3" customWidth="1"/>
    <col min="8" max="8" width="7.8984375" style="3" customWidth="1"/>
    <col min="9" max="9" width="7.69921875" style="3" customWidth="1"/>
    <col min="10" max="10" width="23.5" style="3" customWidth="1"/>
    <col min="11" max="11" width="15.19921875" style="3" customWidth="1"/>
    <col min="12" max="12" width="12.8984375" style="3" customWidth="1"/>
    <col min="13" max="13" width="10.5" style="3" customWidth="1"/>
    <col min="14" max="14" width="18.59765625" style="3" customWidth="1"/>
    <col min="15" max="15" width="14.5" style="3" customWidth="1"/>
    <col min="16" max="16" width="7.69921875" style="3" customWidth="1"/>
    <col min="17" max="17" width="5.19921875" style="3" customWidth="1"/>
    <col min="18" max="18" width="23.5" style="3" customWidth="1"/>
    <col min="19" max="19" width="15.19921875" style="3" customWidth="1"/>
    <col min="20" max="20" width="12.8984375" style="3" customWidth="1"/>
    <col min="21" max="21" width="10.5" style="3" customWidth="1"/>
    <col min="22" max="22" width="18.59765625" style="3" customWidth="1"/>
    <col min="23" max="23" width="14.5" style="3" customWidth="1"/>
    <col min="24" max="24" width="7.69921875" style="3" customWidth="1"/>
    <col min="25" max="25" width="5.19921875" style="3" customWidth="1"/>
    <col min="26" max="26" width="23.5" style="3" customWidth="1"/>
    <col min="27" max="27" width="15.19921875" style="3" customWidth="1"/>
    <col min="28" max="28" width="12.8984375" style="3" customWidth="1"/>
    <col min="29" max="29" width="10.5" style="3" customWidth="1"/>
    <col min="30" max="30" width="18.59765625" style="3" customWidth="1"/>
    <col min="31" max="31" width="14.5" style="3" customWidth="1"/>
    <col min="32" max="32" width="7.69921875" style="3" customWidth="1"/>
    <col min="33" max="34" width="8.69921875" style="3"/>
    <col min="35" max="35" width="11" style="3" customWidth="1"/>
    <col min="36" max="16384" width="8.69921875" style="3"/>
  </cols>
  <sheetData>
    <row r="1" spans="1:39" ht="21" x14ac:dyDescent="0.4">
      <c r="B1" s="102" t="s">
        <v>21</v>
      </c>
      <c r="C1" s="102" t="s">
        <v>4</v>
      </c>
      <c r="D1" s="114" t="s">
        <v>22</v>
      </c>
      <c r="G1" s="110"/>
      <c r="H1" s="108"/>
      <c r="J1" s="102" t="s">
        <v>21</v>
      </c>
      <c r="K1" s="102" t="s">
        <v>23</v>
      </c>
      <c r="L1" s="114" t="s">
        <v>22</v>
      </c>
      <c r="O1" s="110"/>
      <c r="P1" s="108"/>
      <c r="R1" s="102" t="s">
        <v>21</v>
      </c>
      <c r="S1" s="102" t="s">
        <v>3</v>
      </c>
      <c r="T1" s="114" t="s">
        <v>22</v>
      </c>
      <c r="W1" s="110"/>
      <c r="X1" s="108"/>
      <c r="Z1" s="102" t="s">
        <v>21</v>
      </c>
      <c r="AA1" s="102" t="s">
        <v>6</v>
      </c>
      <c r="AB1" s="114" t="s">
        <v>22</v>
      </c>
      <c r="AE1" s="110"/>
      <c r="AF1" s="108"/>
    </row>
    <row r="2" spans="1:39" ht="18" x14ac:dyDescent="0.35">
      <c r="B2" s="103" t="s">
        <v>24</v>
      </c>
      <c r="C2" s="104">
        <v>32000</v>
      </c>
      <c r="D2" s="113"/>
      <c r="G2" s="110"/>
      <c r="H2" s="108"/>
      <c r="J2" s="103" t="s">
        <v>24</v>
      </c>
      <c r="K2" s="104">
        <v>32000</v>
      </c>
      <c r="L2" s="113"/>
      <c r="O2" s="110"/>
      <c r="P2" s="108"/>
      <c r="R2" s="103" t="s">
        <v>24</v>
      </c>
      <c r="S2" s="104">
        <v>32000</v>
      </c>
      <c r="T2" s="113"/>
      <c r="W2" s="110"/>
      <c r="X2" s="108"/>
      <c r="Z2" s="103" t="s">
        <v>24</v>
      </c>
      <c r="AA2" s="104">
        <v>32000</v>
      </c>
      <c r="AB2" s="113"/>
      <c r="AE2" s="110"/>
      <c r="AF2" s="108"/>
    </row>
    <row r="3" spans="1:39" ht="18" x14ac:dyDescent="0.35">
      <c r="B3" s="103" t="s">
        <v>25</v>
      </c>
      <c r="C3" s="104">
        <v>323810</v>
      </c>
      <c r="D3" s="113"/>
      <c r="G3" s="110"/>
      <c r="H3" s="108"/>
      <c r="J3" s="103" t="s">
        <v>25</v>
      </c>
      <c r="K3" s="104">
        <v>86071</v>
      </c>
      <c r="L3" s="113"/>
      <c r="O3" s="110"/>
      <c r="P3" s="108"/>
      <c r="R3" s="103" t="s">
        <v>25</v>
      </c>
      <c r="S3" s="104">
        <v>164826</v>
      </c>
      <c r="T3" s="113"/>
      <c r="W3" s="110"/>
      <c r="X3" s="108"/>
      <c r="Z3" s="103" t="s">
        <v>25</v>
      </c>
      <c r="AA3" s="104">
        <v>597140</v>
      </c>
      <c r="AB3" s="113"/>
      <c r="AE3"/>
      <c r="AF3"/>
      <c r="AG3"/>
      <c r="AH3"/>
      <c r="AI3"/>
    </row>
    <row r="4" spans="1:39" ht="15.6" x14ac:dyDescent="0.3">
      <c r="G4" s="110"/>
      <c r="H4" s="108"/>
      <c r="O4" s="110"/>
      <c r="P4" s="108"/>
      <c r="W4" s="110"/>
      <c r="X4" s="108"/>
      <c r="AE4"/>
      <c r="AF4"/>
      <c r="AG4"/>
      <c r="AH4"/>
      <c r="AI4"/>
    </row>
    <row r="5" spans="1:39" ht="28.8" x14ac:dyDescent="0.55000000000000004">
      <c r="B5" s="146" t="s">
        <v>26</v>
      </c>
      <c r="C5" s="146"/>
      <c r="D5" s="146"/>
      <c r="G5" s="110"/>
      <c r="H5" s="108"/>
      <c r="J5" s="146" t="s">
        <v>26</v>
      </c>
      <c r="K5" s="146"/>
      <c r="L5" s="146"/>
      <c r="O5" s="110"/>
      <c r="P5" s="108"/>
      <c r="R5" s="146" t="s">
        <v>26</v>
      </c>
      <c r="S5" s="146"/>
      <c r="T5" s="146"/>
      <c r="W5" s="110"/>
      <c r="X5" s="108"/>
      <c r="Z5" s="146" t="s">
        <v>26</v>
      </c>
      <c r="AA5" s="146"/>
      <c r="AB5" s="146"/>
      <c r="AE5" s="110"/>
      <c r="AF5" s="108"/>
    </row>
    <row r="6" spans="1:39" ht="21.6" thickBot="1" x14ac:dyDescent="0.45">
      <c r="A6" s="108">
        <v>1</v>
      </c>
      <c r="B6" s="59" t="s">
        <v>8</v>
      </c>
      <c r="E6" s="106" t="s">
        <v>27</v>
      </c>
      <c r="F6" s="107">
        <f>(C9+D10)/SUM(C9:D10)</f>
        <v>0.99096692504863959</v>
      </c>
      <c r="G6" s="111" t="s">
        <v>28</v>
      </c>
      <c r="H6" s="109">
        <v>1</v>
      </c>
      <c r="J6" s="59" t="s">
        <v>8</v>
      </c>
      <c r="M6" s="106" t="s">
        <v>27</v>
      </c>
      <c r="N6" s="107">
        <f>(K9+L10)/SUM(K9:L10)</f>
        <v>0.98640657131902731</v>
      </c>
      <c r="O6" s="111" t="s">
        <v>28</v>
      </c>
      <c r="P6" s="109">
        <v>1</v>
      </c>
      <c r="R6" s="59" t="s">
        <v>8</v>
      </c>
      <c r="U6" s="106" t="s">
        <v>27</v>
      </c>
      <c r="V6" s="107">
        <f>(S9+T10)/SUM(S9:T10)</f>
        <v>0.9865433851455474</v>
      </c>
      <c r="W6" s="111" t="s">
        <v>28</v>
      </c>
      <c r="X6" s="109">
        <v>1</v>
      </c>
      <c r="Z6" s="59" t="s">
        <v>8</v>
      </c>
      <c r="AC6" s="106" t="s">
        <v>27</v>
      </c>
      <c r="AD6" s="107">
        <f>(AA9+AB10)/SUM(AA9:AB10)</f>
        <v>0.9831681012827812</v>
      </c>
      <c r="AE6" s="111" t="s">
        <v>28</v>
      </c>
      <c r="AF6" s="109">
        <v>1</v>
      </c>
    </row>
    <row r="7" spans="1:39" ht="18.600000000000001" thickBot="1" x14ac:dyDescent="0.4">
      <c r="A7" s="108">
        <f>A6+1</f>
        <v>2</v>
      </c>
      <c r="B7" s="47" t="s">
        <v>26</v>
      </c>
      <c r="C7" s="48"/>
      <c r="D7" s="49"/>
      <c r="E7" s="106" t="s">
        <v>29</v>
      </c>
      <c r="F7" s="107">
        <f>C9/SUM(C9:D9)</f>
        <v>0.99374269005847948</v>
      </c>
      <c r="G7" s="111"/>
      <c r="H7" s="109"/>
      <c r="J7" s="47" t="s">
        <v>26</v>
      </c>
      <c r="K7" s="48"/>
      <c r="L7" s="49"/>
      <c r="M7" s="106" t="s">
        <v>29</v>
      </c>
      <c r="N7" s="107">
        <f>K9/SUM(K9:L9)</f>
        <v>0.9660728320670684</v>
      </c>
      <c r="O7" s="111"/>
      <c r="P7" s="109"/>
      <c r="R7" s="47" t="s">
        <v>26</v>
      </c>
      <c r="S7" s="48"/>
      <c r="T7" s="49"/>
      <c r="U7" s="106" t="s">
        <v>29</v>
      </c>
      <c r="V7" s="107">
        <f>S9/SUM(S9:T9)</f>
        <v>0.96627014699990754</v>
      </c>
      <c r="W7" s="111"/>
      <c r="X7" s="109"/>
      <c r="Z7" s="47" t="s">
        <v>26</v>
      </c>
      <c r="AA7" s="48"/>
      <c r="AB7" s="49"/>
      <c r="AC7" s="106" t="s">
        <v>29</v>
      </c>
      <c r="AD7" s="107">
        <f>AA9/SUM(AA9:AB9)</f>
        <v>0.98434252459470695</v>
      </c>
      <c r="AE7" s="111"/>
      <c r="AF7" s="109"/>
      <c r="AH7"/>
      <c r="AI7"/>
      <c r="AJ7"/>
      <c r="AK7"/>
      <c r="AL7"/>
      <c r="AM7"/>
    </row>
    <row r="8" spans="1:39" ht="15.6" x14ac:dyDescent="0.3">
      <c r="A8" s="108">
        <f t="shared" ref="A8:A10" si="0">A7+1</f>
        <v>3</v>
      </c>
      <c r="B8" s="44" t="s">
        <v>30</v>
      </c>
      <c r="C8" s="45" t="s">
        <v>31</v>
      </c>
      <c r="D8" s="46" t="s">
        <v>32</v>
      </c>
      <c r="E8" s="106" t="s">
        <v>33</v>
      </c>
      <c r="F8" s="107">
        <f>C9/SUM(C9:C10)</f>
        <v>0.98203538434865889</v>
      </c>
      <c r="G8" s="111"/>
      <c r="H8" s="109"/>
      <c r="J8" s="44" t="s">
        <v>30</v>
      </c>
      <c r="K8" s="45" t="s">
        <v>31</v>
      </c>
      <c r="L8" s="46" t="s">
        <v>32</v>
      </c>
      <c r="M8" s="106" t="s">
        <v>33</v>
      </c>
      <c r="N8" s="107">
        <f>K9/SUM(K9:K10)</f>
        <v>0.99547816697037184</v>
      </c>
      <c r="O8" s="111"/>
      <c r="P8" s="109"/>
      <c r="R8" s="44" t="s">
        <v>30</v>
      </c>
      <c r="S8" s="45" t="s">
        <v>31</v>
      </c>
      <c r="T8" s="46" t="s">
        <v>32</v>
      </c>
      <c r="U8" s="106" t="s">
        <v>33</v>
      </c>
      <c r="V8" s="107">
        <f>S9/SUM(S9:S10)</f>
        <v>0.99953776020912366</v>
      </c>
      <c r="W8" s="111"/>
      <c r="X8" s="109"/>
      <c r="Z8" s="44" t="s">
        <v>30</v>
      </c>
      <c r="AA8" s="45" t="s">
        <v>31</v>
      </c>
      <c r="AB8" s="46" t="s">
        <v>32</v>
      </c>
      <c r="AC8" s="106" t="s">
        <v>33</v>
      </c>
      <c r="AD8" s="107">
        <f>AA9/SUM(AA9:AA10)</f>
        <v>0.95873140832794446</v>
      </c>
      <c r="AE8" s="111"/>
      <c r="AF8" s="109"/>
      <c r="AH8"/>
      <c r="AI8"/>
      <c r="AJ8"/>
      <c r="AK8"/>
      <c r="AL8"/>
      <c r="AM8"/>
    </row>
    <row r="9" spans="1:39" ht="15.6" x14ac:dyDescent="0.3">
      <c r="A9" s="108">
        <f t="shared" si="0"/>
        <v>4</v>
      </c>
      <c r="B9" s="39" t="s">
        <v>31</v>
      </c>
      <c r="C9" s="36">
        <v>118951</v>
      </c>
      <c r="D9" s="40">
        <v>749</v>
      </c>
      <c r="E9" s="106" t="s">
        <v>34</v>
      </c>
      <c r="F9" s="107">
        <f>(F7*F8)/(F7+F8) * 2</f>
        <v>0.98785435187914983</v>
      </c>
      <c r="G9" s="111"/>
      <c r="H9" s="109"/>
      <c r="J9" s="39" t="s">
        <v>31</v>
      </c>
      <c r="K9" s="36">
        <v>29500</v>
      </c>
      <c r="L9" s="40">
        <v>1036</v>
      </c>
      <c r="M9" s="106" t="s">
        <v>34</v>
      </c>
      <c r="N9" s="107">
        <f>(N7*N8)/(N7+N8) * 2</f>
        <v>0.9805550939006149</v>
      </c>
      <c r="O9" s="111"/>
      <c r="P9" s="109"/>
      <c r="R9" s="39" t="s">
        <v>31</v>
      </c>
      <c r="S9" s="36">
        <v>62709</v>
      </c>
      <c r="T9" s="40">
        <v>2189</v>
      </c>
      <c r="U9" s="106" t="s">
        <v>34</v>
      </c>
      <c r="V9" s="107">
        <f>(V7*V8)/(V7+V8) * 2</f>
        <v>0.98262245761383926</v>
      </c>
      <c r="W9" s="111"/>
      <c r="X9" s="109"/>
      <c r="Z9" s="39" t="s">
        <v>31</v>
      </c>
      <c r="AA9" s="36">
        <v>170496</v>
      </c>
      <c r="AB9" s="40">
        <v>2712</v>
      </c>
      <c r="AC9" s="106" t="s">
        <v>34</v>
      </c>
      <c r="AD9" s="107">
        <f>(AD7*AD8)/(AD7+AD8) * 2</f>
        <v>0.97136817996655678</v>
      </c>
      <c r="AE9" s="111"/>
      <c r="AF9" s="109"/>
      <c r="AH9"/>
      <c r="AI9"/>
      <c r="AJ9"/>
      <c r="AK9"/>
      <c r="AL9"/>
      <c r="AM9"/>
    </row>
    <row r="10" spans="1:39" ht="16.2" thickBot="1" x14ac:dyDescent="0.35">
      <c r="A10" s="108">
        <f t="shared" si="0"/>
        <v>5</v>
      </c>
      <c r="B10" s="41" t="s">
        <v>32</v>
      </c>
      <c r="C10" s="42">
        <v>2176</v>
      </c>
      <c r="D10" s="43">
        <v>201934</v>
      </c>
      <c r="E10" s="106" t="s">
        <v>35</v>
      </c>
      <c r="F10" s="107">
        <v>0.98070000000000002</v>
      </c>
      <c r="G10" s="111"/>
      <c r="H10" s="109"/>
      <c r="J10" s="41" t="s">
        <v>32</v>
      </c>
      <c r="K10" s="42">
        <v>134</v>
      </c>
      <c r="L10" s="43">
        <v>55401</v>
      </c>
      <c r="M10" s="106" t="s">
        <v>35</v>
      </c>
      <c r="N10" s="107">
        <v>0.97009999999999996</v>
      </c>
      <c r="O10" s="111"/>
      <c r="P10" s="109"/>
      <c r="R10" s="41" t="s">
        <v>32</v>
      </c>
      <c r="S10" s="42">
        <v>29</v>
      </c>
      <c r="T10" s="43">
        <v>99899</v>
      </c>
      <c r="U10" s="106" t="s">
        <v>35</v>
      </c>
      <c r="V10" s="107">
        <v>0.97160000000000002</v>
      </c>
      <c r="W10" s="111"/>
      <c r="X10" s="109"/>
      <c r="Z10" s="41" t="s">
        <v>32</v>
      </c>
      <c r="AA10" s="42">
        <v>7339</v>
      </c>
      <c r="AB10" s="43">
        <v>416593</v>
      </c>
      <c r="AC10" s="106" t="s">
        <v>35</v>
      </c>
      <c r="AD10" s="107">
        <v>0.95950000000000002</v>
      </c>
      <c r="AE10" s="111"/>
      <c r="AF10" s="109"/>
      <c r="AH10"/>
      <c r="AI10"/>
      <c r="AJ10"/>
      <c r="AK10"/>
      <c r="AL10"/>
      <c r="AM10"/>
    </row>
    <row r="11" spans="1:39" ht="15.6" x14ac:dyDescent="0.3">
      <c r="C11" s="54"/>
      <c r="D11" s="54"/>
      <c r="G11" s="110"/>
      <c r="H11" s="108"/>
      <c r="K11" s="54"/>
      <c r="L11" s="54"/>
      <c r="O11" s="110"/>
      <c r="P11" s="108"/>
      <c r="S11" s="54"/>
      <c r="T11" s="54"/>
      <c r="W11" s="110"/>
      <c r="X11" s="108"/>
      <c r="AA11" s="54"/>
      <c r="AB11" s="54"/>
      <c r="AE11" s="110"/>
      <c r="AF11" s="108"/>
      <c r="AH11"/>
      <c r="AI11"/>
      <c r="AJ11"/>
      <c r="AK11"/>
      <c r="AL11"/>
      <c r="AM11"/>
    </row>
    <row r="12" spans="1:39" ht="21.6" thickBot="1" x14ac:dyDescent="0.45">
      <c r="A12" s="108">
        <f>A10+1</f>
        <v>6</v>
      </c>
      <c r="B12" s="58" t="s">
        <v>9</v>
      </c>
      <c r="E12" s="106" t="s">
        <v>27</v>
      </c>
      <c r="F12" s="107">
        <f>(C15+D16)/SUM(C15:D16)</f>
        <v>0.99499088971927985</v>
      </c>
      <c r="G12" s="111" t="s">
        <v>36</v>
      </c>
      <c r="H12" s="109">
        <v>2</v>
      </c>
      <c r="J12" s="58" t="s">
        <v>9</v>
      </c>
      <c r="M12" s="106" t="s">
        <v>27</v>
      </c>
      <c r="N12" s="107">
        <f>(K15+L16)/SUM(K15:L16)</f>
        <v>0.99222734719011052</v>
      </c>
      <c r="O12" s="111" t="s">
        <v>36</v>
      </c>
      <c r="P12" s="109">
        <v>2</v>
      </c>
      <c r="R12" s="58" t="s">
        <v>9</v>
      </c>
      <c r="U12" s="106" t="s">
        <v>27</v>
      </c>
      <c r="V12" s="107">
        <f>(S15+T16)/SUM(S15:T16)</f>
        <v>0.99148799339909965</v>
      </c>
      <c r="W12" s="111" t="s">
        <v>36</v>
      </c>
      <c r="X12" s="109">
        <v>2</v>
      </c>
      <c r="Z12" s="58" t="s">
        <v>9</v>
      </c>
      <c r="AC12" s="106" t="s">
        <v>27</v>
      </c>
      <c r="AD12" s="107">
        <f>(AA15+AB16)/SUM(AA15:AB16)</f>
        <v>0.98805137823625955</v>
      </c>
      <c r="AE12" s="111" t="s">
        <v>36</v>
      </c>
      <c r="AF12" s="109">
        <v>2</v>
      </c>
      <c r="AH12"/>
      <c r="AI12"/>
      <c r="AJ12"/>
      <c r="AK12"/>
      <c r="AL12"/>
      <c r="AM12"/>
    </row>
    <row r="13" spans="1:39" ht="18.600000000000001" thickBot="1" x14ac:dyDescent="0.4">
      <c r="A13" s="108">
        <f>A12+1</f>
        <v>7</v>
      </c>
      <c r="B13" s="47" t="s">
        <v>26</v>
      </c>
      <c r="C13" s="48"/>
      <c r="D13" s="49"/>
      <c r="E13" s="106" t="s">
        <v>29</v>
      </c>
      <c r="F13" s="107">
        <f>C15/SUM(C15:D15)</f>
        <v>0.99229660144181253</v>
      </c>
      <c r="G13" s="111"/>
      <c r="H13" s="109"/>
      <c r="J13" s="47" t="s">
        <v>26</v>
      </c>
      <c r="K13" s="48"/>
      <c r="L13" s="49"/>
      <c r="M13" s="106" t="s">
        <v>29</v>
      </c>
      <c r="N13" s="107">
        <f>K15/SUM(K15:L15)</f>
        <v>0.98241231138203255</v>
      </c>
      <c r="O13" s="111"/>
      <c r="P13" s="109"/>
      <c r="R13" s="47" t="s">
        <v>26</v>
      </c>
      <c r="S13" s="48"/>
      <c r="T13" s="49"/>
      <c r="U13" s="106" t="s">
        <v>29</v>
      </c>
      <c r="V13" s="107">
        <f>S15/SUM(S15:T15)</f>
        <v>0.97887290954232442</v>
      </c>
      <c r="W13" s="111"/>
      <c r="X13" s="109"/>
      <c r="Z13" s="47" t="s">
        <v>26</v>
      </c>
      <c r="AA13" s="48"/>
      <c r="AB13" s="49"/>
      <c r="AC13" s="106" t="s">
        <v>29</v>
      </c>
      <c r="AD13" s="107">
        <f>AA15/SUM(AA15:AB15)</f>
        <v>0.98790944949408332</v>
      </c>
      <c r="AE13" s="111"/>
      <c r="AF13" s="109"/>
    </row>
    <row r="14" spans="1:39" x14ac:dyDescent="0.3">
      <c r="A14" s="108">
        <f t="shared" ref="A14:A16" si="1">A13+1</f>
        <v>8</v>
      </c>
      <c r="B14" s="44" t="s">
        <v>30</v>
      </c>
      <c r="C14" s="45" t="s">
        <v>31</v>
      </c>
      <c r="D14" s="46" t="s">
        <v>32</v>
      </c>
      <c r="E14" s="106" t="s">
        <v>33</v>
      </c>
      <c r="F14" s="107">
        <f>C15/SUM(C15:C16)</f>
        <v>0.99432826702551869</v>
      </c>
      <c r="G14" s="111"/>
      <c r="H14" s="109"/>
      <c r="J14" s="44" t="s">
        <v>30</v>
      </c>
      <c r="K14" s="45" t="s">
        <v>31</v>
      </c>
      <c r="L14" s="46" t="s">
        <v>32</v>
      </c>
      <c r="M14" s="106" t="s">
        <v>33</v>
      </c>
      <c r="N14" s="107">
        <f>K15/SUM(K15:K16)</f>
        <v>0.99524195181210773</v>
      </c>
      <c r="O14" s="111"/>
      <c r="P14" s="109"/>
      <c r="R14" s="44" t="s">
        <v>30</v>
      </c>
      <c r="S14" s="45" t="s">
        <v>31</v>
      </c>
      <c r="T14" s="46" t="s">
        <v>32</v>
      </c>
      <c r="U14" s="106" t="s">
        <v>33</v>
      </c>
      <c r="V14" s="107">
        <f>S15/SUM(S15:S16)</f>
        <v>0.99920303484331663</v>
      </c>
      <c r="W14" s="111"/>
      <c r="X14" s="109"/>
      <c r="Z14" s="44" t="s">
        <v>30</v>
      </c>
      <c r="AA14" s="45" t="s">
        <v>31</v>
      </c>
      <c r="AB14" s="46" t="s">
        <v>32</v>
      </c>
      <c r="AC14" s="106" t="s">
        <v>33</v>
      </c>
      <c r="AD14" s="107">
        <f>AA15/SUM(AA15:AA16)</f>
        <v>0.97177158602074953</v>
      </c>
      <c r="AE14" s="111"/>
      <c r="AF14" s="109"/>
    </row>
    <row r="15" spans="1:39" x14ac:dyDescent="0.3">
      <c r="A15" s="108">
        <f t="shared" si="1"/>
        <v>9</v>
      </c>
      <c r="B15" s="39" t="s">
        <v>31</v>
      </c>
      <c r="C15" s="36">
        <v>120440</v>
      </c>
      <c r="D15" s="40">
        <v>935</v>
      </c>
      <c r="E15" s="106" t="s">
        <v>34</v>
      </c>
      <c r="F15" s="107">
        <f>(F13*F14)/(F13+F14) * 2</f>
        <v>0.99331139536993507</v>
      </c>
      <c r="G15" s="111"/>
      <c r="H15" s="109"/>
      <c r="J15" s="39" t="s">
        <v>31</v>
      </c>
      <c r="K15" s="36">
        <v>29493</v>
      </c>
      <c r="L15" s="40">
        <v>528</v>
      </c>
      <c r="M15" s="106" t="s">
        <v>34</v>
      </c>
      <c r="N15" s="107">
        <f>(N13*N14)/(N13+N14) * 2</f>
        <v>0.98878551672114667</v>
      </c>
      <c r="O15" s="111"/>
      <c r="P15" s="109"/>
      <c r="R15" s="39" t="s">
        <v>31</v>
      </c>
      <c r="S15" s="36">
        <v>62688</v>
      </c>
      <c r="T15" s="40">
        <v>1353</v>
      </c>
      <c r="U15" s="106" t="s">
        <v>34</v>
      </c>
      <c r="V15" s="107">
        <f>(V13*V14)/(V13+V14) * 2</f>
        <v>0.98893349845005873</v>
      </c>
      <c r="W15" s="111"/>
      <c r="X15" s="109"/>
      <c r="Z15" s="39" t="s">
        <v>31</v>
      </c>
      <c r="AA15" s="36">
        <v>172815</v>
      </c>
      <c r="AB15" s="40">
        <v>2115</v>
      </c>
      <c r="AC15" s="106" t="s">
        <v>34</v>
      </c>
      <c r="AD15" s="107">
        <f>(AD13*AD14)/(AD13+AD14) * 2</f>
        <v>0.97977407055688626</v>
      </c>
      <c r="AE15" s="111"/>
      <c r="AF15" s="109"/>
    </row>
    <row r="16" spans="1:39" ht="15" thickBot="1" x14ac:dyDescent="0.35">
      <c r="A16" s="108">
        <f t="shared" si="1"/>
        <v>10</v>
      </c>
      <c r="B16" s="41" t="s">
        <v>32</v>
      </c>
      <c r="C16" s="42">
        <v>687</v>
      </c>
      <c r="D16" s="43">
        <v>201748</v>
      </c>
      <c r="E16" s="106" t="s">
        <v>35</v>
      </c>
      <c r="F16" s="107">
        <v>0.98929999999999996</v>
      </c>
      <c r="G16" s="111"/>
      <c r="H16" s="109"/>
      <c r="J16" s="41" t="s">
        <v>32</v>
      </c>
      <c r="K16" s="42">
        <v>141</v>
      </c>
      <c r="L16" s="43">
        <v>55909</v>
      </c>
      <c r="M16" s="106" t="s">
        <v>35</v>
      </c>
      <c r="N16" s="107">
        <v>0.98280000000000001</v>
      </c>
      <c r="O16" s="111"/>
      <c r="P16" s="109"/>
      <c r="R16" s="41" t="s">
        <v>32</v>
      </c>
      <c r="S16" s="42">
        <v>50</v>
      </c>
      <c r="T16" s="43">
        <v>100735</v>
      </c>
      <c r="U16" s="106" t="s">
        <v>35</v>
      </c>
      <c r="V16" s="107">
        <v>0.98199999999999998</v>
      </c>
      <c r="W16" s="111"/>
      <c r="X16" s="109"/>
      <c r="Z16" s="41" t="s">
        <v>32</v>
      </c>
      <c r="AA16" s="42">
        <v>5020</v>
      </c>
      <c r="AB16" s="43">
        <v>417190</v>
      </c>
      <c r="AC16" s="106" t="s">
        <v>35</v>
      </c>
      <c r="AD16" s="107">
        <v>0.97130000000000005</v>
      </c>
      <c r="AE16" s="111"/>
      <c r="AF16" s="109"/>
    </row>
    <row r="17" spans="1:32" x14ac:dyDescent="0.3">
      <c r="B17" s="37"/>
      <c r="C17" s="37"/>
      <c r="D17" s="37"/>
      <c r="G17" s="110"/>
      <c r="H17" s="108"/>
      <c r="J17" s="37"/>
      <c r="K17" s="37"/>
      <c r="L17" s="37"/>
      <c r="O17" s="110"/>
      <c r="P17" s="108"/>
      <c r="R17" s="37"/>
      <c r="S17" s="37"/>
      <c r="T17" s="37"/>
      <c r="W17" s="110"/>
      <c r="X17" s="108"/>
      <c r="Z17" s="37"/>
      <c r="AA17" s="37"/>
      <c r="AB17" s="37"/>
      <c r="AE17" s="110"/>
      <c r="AF17" s="108"/>
    </row>
    <row r="18" spans="1:32" ht="21.6" thickBot="1" x14ac:dyDescent="0.45">
      <c r="A18" s="108">
        <f>A16+1</f>
        <v>11</v>
      </c>
      <c r="B18" s="59" t="s">
        <v>37</v>
      </c>
      <c r="E18" s="106" t="s">
        <v>27</v>
      </c>
      <c r="F18" s="107">
        <f>(C21+D22)/SUM(C21:D22)</f>
        <v>0.9951792717951885</v>
      </c>
      <c r="G18" s="111" t="s">
        <v>38</v>
      </c>
      <c r="H18" s="109">
        <v>5</v>
      </c>
      <c r="J18" s="59" t="s">
        <v>37</v>
      </c>
      <c r="M18" s="106" t="s">
        <v>27</v>
      </c>
      <c r="N18" s="107">
        <f>(K21+L22)/SUM(K21:L22)</f>
        <v>0.99055430981399073</v>
      </c>
      <c r="O18" s="111" t="s">
        <v>38</v>
      </c>
      <c r="P18" s="109">
        <v>5</v>
      </c>
      <c r="R18" s="59" t="s">
        <v>37</v>
      </c>
      <c r="U18" s="106" t="s">
        <v>27</v>
      </c>
      <c r="V18" s="107">
        <f>(S21+T22)/SUM(S21:T22)</f>
        <v>0.99155473044301268</v>
      </c>
      <c r="W18" s="111" t="s">
        <v>38</v>
      </c>
      <c r="X18" s="109">
        <v>5</v>
      </c>
      <c r="Z18" s="59" t="s">
        <v>37</v>
      </c>
      <c r="AC18" s="106" t="s">
        <v>27</v>
      </c>
      <c r="AD18" s="107">
        <f>(AA21+AB22)/SUM(AA21:AB22)</f>
        <v>0.9881200388518605</v>
      </c>
      <c r="AE18" s="111" t="s">
        <v>38</v>
      </c>
      <c r="AF18" s="109">
        <v>5</v>
      </c>
    </row>
    <row r="19" spans="1:32" ht="18.600000000000001" thickBot="1" x14ac:dyDescent="0.4">
      <c r="A19" s="108">
        <f>A18+1</f>
        <v>12</v>
      </c>
      <c r="B19" s="47" t="s">
        <v>26</v>
      </c>
      <c r="C19" s="48"/>
      <c r="D19" s="49"/>
      <c r="E19" s="106" t="s">
        <v>29</v>
      </c>
      <c r="F19" s="107">
        <f>C21/SUM(C21:D21)</f>
        <v>0.99233290509602401</v>
      </c>
      <c r="G19" s="111"/>
      <c r="H19" s="109"/>
      <c r="J19" s="47" t="s">
        <v>26</v>
      </c>
      <c r="K19" s="48"/>
      <c r="L19" s="49"/>
      <c r="M19" s="106" t="s">
        <v>29</v>
      </c>
      <c r="N19" s="107">
        <f>K21/SUM(K21:L21)</f>
        <v>0.97864284053542361</v>
      </c>
      <c r="O19" s="111"/>
      <c r="P19" s="109"/>
      <c r="R19" s="47" t="s">
        <v>26</v>
      </c>
      <c r="S19" s="48"/>
      <c r="T19" s="49"/>
      <c r="U19" s="106" t="s">
        <v>29</v>
      </c>
      <c r="V19" s="107">
        <f>S21/SUM(S21:T21)</f>
        <v>0.97907100240527289</v>
      </c>
      <c r="W19" s="111"/>
      <c r="X19" s="109"/>
      <c r="Z19" s="47" t="s">
        <v>26</v>
      </c>
      <c r="AA19" s="48"/>
      <c r="AB19" s="49"/>
      <c r="AC19" s="106" t="s">
        <v>29</v>
      </c>
      <c r="AD19" s="107">
        <f>AA21/SUM(AA21:AB21)</f>
        <v>0.98643882371040625</v>
      </c>
      <c r="AE19" s="111"/>
      <c r="AF19" s="109"/>
    </row>
    <row r="20" spans="1:32" x14ac:dyDescent="0.3">
      <c r="A20" s="108">
        <f t="shared" ref="A20:A22" si="2">A19+1</f>
        <v>13</v>
      </c>
      <c r="B20" s="44" t="s">
        <v>30</v>
      </c>
      <c r="C20" s="45" t="s">
        <v>31</v>
      </c>
      <c r="D20" s="46" t="s">
        <v>32</v>
      </c>
      <c r="E20" s="106" t="s">
        <v>33</v>
      </c>
      <c r="F20" s="107">
        <f>C21/SUM(C21:C22)</f>
        <v>0.99479884749065028</v>
      </c>
      <c r="G20" s="111"/>
      <c r="H20" s="109"/>
      <c r="J20" s="44" t="s">
        <v>30</v>
      </c>
      <c r="K20" s="45" t="s">
        <v>31</v>
      </c>
      <c r="L20" s="46" t="s">
        <v>32</v>
      </c>
      <c r="M20" s="106" t="s">
        <v>33</v>
      </c>
      <c r="N20" s="107">
        <f>K21/SUM(K21:K22)</f>
        <v>0.99426334615644196</v>
      </c>
      <c r="O20" s="111"/>
      <c r="P20" s="109"/>
      <c r="R20" s="44" t="s">
        <v>30</v>
      </c>
      <c r="S20" s="45" t="s">
        <v>31</v>
      </c>
      <c r="T20" s="46" t="s">
        <v>32</v>
      </c>
      <c r="U20" s="106" t="s">
        <v>33</v>
      </c>
      <c r="V20" s="107">
        <f>S21/SUM(S21:S22)</f>
        <v>0.99917115623704933</v>
      </c>
      <c r="W20" s="111"/>
      <c r="X20" s="109"/>
      <c r="Z20" s="44" t="s">
        <v>30</v>
      </c>
      <c r="AA20" s="45" t="s">
        <v>31</v>
      </c>
      <c r="AB20" s="46" t="s">
        <v>32</v>
      </c>
      <c r="AC20" s="106" t="s">
        <v>33</v>
      </c>
      <c r="AD20" s="107">
        <f>AA21/SUM(AA21:AA22)</f>
        <v>0.97349228217167594</v>
      </c>
      <c r="AE20" s="111"/>
      <c r="AF20" s="109"/>
    </row>
    <row r="21" spans="1:32" x14ac:dyDescent="0.3">
      <c r="A21" s="108">
        <f t="shared" si="2"/>
        <v>14</v>
      </c>
      <c r="B21" s="39" t="s">
        <v>31</v>
      </c>
      <c r="C21" s="36">
        <v>120497</v>
      </c>
      <c r="D21" s="40">
        <v>931</v>
      </c>
      <c r="E21" s="106" t="s">
        <v>34</v>
      </c>
      <c r="F21" s="107">
        <f>(F19*F20)/(F19+F20) * 2</f>
        <v>0.99356434623075174</v>
      </c>
      <c r="G21" s="111"/>
      <c r="H21" s="109"/>
      <c r="J21" s="39" t="s">
        <v>31</v>
      </c>
      <c r="K21" s="36">
        <v>29464</v>
      </c>
      <c r="L21" s="40">
        <v>643</v>
      </c>
      <c r="M21" s="106" t="s">
        <v>34</v>
      </c>
      <c r="N21" s="107">
        <f>(N19*N20)/(N19+N20) * 2</f>
        <v>0.98639125558661556</v>
      </c>
      <c r="O21" s="111"/>
      <c r="P21" s="109"/>
      <c r="R21" s="39" t="s">
        <v>31</v>
      </c>
      <c r="S21" s="36">
        <v>62686</v>
      </c>
      <c r="T21" s="40">
        <v>1340</v>
      </c>
      <c r="U21" s="106" t="s">
        <v>34</v>
      </c>
      <c r="V21" s="107">
        <f>(V19*V20)/(V19+V20) * 2</f>
        <v>0.98901896437474368</v>
      </c>
      <c r="W21" s="111"/>
      <c r="X21" s="109"/>
      <c r="Z21" s="39" t="s">
        <v>31</v>
      </c>
      <c r="AA21" s="36">
        <v>173121</v>
      </c>
      <c r="AB21" s="40">
        <v>2380</v>
      </c>
      <c r="AC21" s="106" t="s">
        <v>34</v>
      </c>
      <c r="AD21" s="107">
        <f>(AD19*AD20)/(AD19+AD20) * 2</f>
        <v>0.97992279303552421</v>
      </c>
      <c r="AE21" s="111"/>
      <c r="AF21" s="109"/>
    </row>
    <row r="22" spans="1:32" ht="15" thickBot="1" x14ac:dyDescent="0.35">
      <c r="A22" s="108">
        <f t="shared" si="2"/>
        <v>15</v>
      </c>
      <c r="B22" s="41" t="s">
        <v>32</v>
      </c>
      <c r="C22" s="42">
        <v>630</v>
      </c>
      <c r="D22" s="43">
        <v>201752</v>
      </c>
      <c r="E22" s="106" t="s">
        <v>35</v>
      </c>
      <c r="F22" s="107">
        <v>0.98970000000000002</v>
      </c>
      <c r="G22" s="111"/>
      <c r="H22" s="109"/>
      <c r="J22" s="41" t="s">
        <v>32</v>
      </c>
      <c r="K22" s="42">
        <v>170</v>
      </c>
      <c r="L22" s="43">
        <v>55794</v>
      </c>
      <c r="M22" s="106" t="s">
        <v>35</v>
      </c>
      <c r="N22" s="107">
        <v>0.97919999999999996</v>
      </c>
      <c r="O22" s="111"/>
      <c r="P22" s="109"/>
      <c r="R22" s="41" t="s">
        <v>32</v>
      </c>
      <c r="S22" s="42">
        <v>52</v>
      </c>
      <c r="T22" s="43">
        <v>100748</v>
      </c>
      <c r="U22" s="106" t="s">
        <v>35</v>
      </c>
      <c r="V22" s="107">
        <v>0.98219999999999996</v>
      </c>
      <c r="W22" s="111"/>
      <c r="X22" s="109"/>
      <c r="Z22" s="41" t="s">
        <v>32</v>
      </c>
      <c r="AA22" s="42">
        <v>4714</v>
      </c>
      <c r="AB22" s="43">
        <v>416925</v>
      </c>
      <c r="AC22" s="106" t="s">
        <v>35</v>
      </c>
      <c r="AD22" s="107">
        <v>0.97150000000000003</v>
      </c>
      <c r="AE22" s="111"/>
      <c r="AF22" s="109"/>
    </row>
    <row r="23" spans="1:32" x14ac:dyDescent="0.3">
      <c r="A23" s="37"/>
      <c r="B23" s="37"/>
      <c r="C23" s="37"/>
      <c r="D23" s="37"/>
      <c r="G23" s="110"/>
      <c r="H23" s="108"/>
      <c r="I23" s="37"/>
      <c r="J23" s="37"/>
      <c r="K23" s="37"/>
      <c r="L23" s="37"/>
      <c r="O23" s="110"/>
      <c r="P23" s="108"/>
      <c r="Q23" s="37"/>
      <c r="R23" s="37"/>
      <c r="S23" s="37"/>
      <c r="T23" s="37"/>
      <c r="W23" s="110"/>
      <c r="X23" s="108"/>
      <c r="Y23" s="37"/>
      <c r="Z23" s="37"/>
      <c r="AA23" s="37"/>
      <c r="AB23" s="37"/>
      <c r="AE23" s="110"/>
      <c r="AF23" s="108"/>
    </row>
    <row r="24" spans="1:32" ht="21.6" thickBot="1" x14ac:dyDescent="0.45">
      <c r="A24" s="108">
        <f>A22+1</f>
        <v>16</v>
      </c>
      <c r="B24" s="58" t="s">
        <v>39</v>
      </c>
      <c r="E24" s="106" t="s">
        <v>27</v>
      </c>
      <c r="F24" s="107">
        <f>(C27+D28)/SUM(C27:D28)</f>
        <v>0.99540162440937585</v>
      </c>
      <c r="G24" s="111" t="s">
        <v>40</v>
      </c>
      <c r="H24" s="112">
        <v>4.8390519999999997</v>
      </c>
      <c r="J24" s="58" t="s">
        <v>39</v>
      </c>
      <c r="M24" s="106" t="s">
        <v>27</v>
      </c>
      <c r="N24" s="107">
        <f>(K27+L28)/SUM(K27:L28)</f>
        <v>0.99281988126081955</v>
      </c>
      <c r="O24" s="111" t="s">
        <v>40</v>
      </c>
      <c r="P24" s="112">
        <v>4.8390519999999997</v>
      </c>
      <c r="R24" s="58" t="s">
        <v>39</v>
      </c>
      <c r="U24" s="106" t="s">
        <v>27</v>
      </c>
      <c r="V24" s="107">
        <f>(S27+T28)/SUM(S27:T28)</f>
        <v>0.99330202759273412</v>
      </c>
      <c r="W24" s="111" t="s">
        <v>40</v>
      </c>
      <c r="X24" s="112">
        <v>4.8390519999999997</v>
      </c>
      <c r="Z24" s="58" t="s">
        <v>39</v>
      </c>
      <c r="AC24" s="106" t="s">
        <v>27</v>
      </c>
      <c r="AD24" s="107">
        <f>(AA27+AB28)/SUM(AA27:AB28)</f>
        <v>0.98760257226111126</v>
      </c>
      <c r="AE24" s="111" t="s">
        <v>40</v>
      </c>
      <c r="AF24" s="112">
        <v>4.8390519999999997</v>
      </c>
    </row>
    <row r="25" spans="1:32" ht="18.600000000000001" thickBot="1" x14ac:dyDescent="0.4">
      <c r="A25" s="108">
        <f>A24+1</f>
        <v>17</v>
      </c>
      <c r="B25" s="47" t="s">
        <v>26</v>
      </c>
      <c r="C25" s="48"/>
      <c r="D25" s="49"/>
      <c r="E25" s="106" t="s">
        <v>29</v>
      </c>
      <c r="F25" s="107">
        <f>C27/SUM(C27:D27)</f>
        <v>0.99318987550498805</v>
      </c>
      <c r="G25" s="111" t="s">
        <v>41</v>
      </c>
      <c r="H25" s="109">
        <v>32</v>
      </c>
      <c r="J25" s="47" t="s">
        <v>26</v>
      </c>
      <c r="K25" s="48"/>
      <c r="L25" s="49"/>
      <c r="M25" s="106" t="s">
        <v>29</v>
      </c>
      <c r="N25" s="107">
        <f>K27/SUM(K27:L27)</f>
        <v>0.98508760197940348</v>
      </c>
      <c r="O25" s="111" t="s">
        <v>41</v>
      </c>
      <c r="P25" s="109">
        <v>32</v>
      </c>
      <c r="R25" s="47" t="s">
        <v>26</v>
      </c>
      <c r="S25" s="48"/>
      <c r="T25" s="49"/>
      <c r="U25" s="106" t="s">
        <v>29</v>
      </c>
      <c r="V25" s="107">
        <f>S27/SUM(S27:T27)</f>
        <v>0.98347976153122063</v>
      </c>
      <c r="W25" s="111" t="s">
        <v>41</v>
      </c>
      <c r="X25" s="109">
        <v>32</v>
      </c>
      <c r="Z25" s="47" t="s">
        <v>26</v>
      </c>
      <c r="AA25" s="48"/>
      <c r="AB25" s="49"/>
      <c r="AC25" s="106" t="s">
        <v>29</v>
      </c>
      <c r="AD25" s="107">
        <f>AA27/SUM(AA27:AB27)</f>
        <v>0.99004565999977001</v>
      </c>
      <c r="AE25" s="111" t="s">
        <v>41</v>
      </c>
      <c r="AF25" s="109">
        <v>32</v>
      </c>
    </row>
    <row r="26" spans="1:32" x14ac:dyDescent="0.3">
      <c r="A26" s="108">
        <f t="shared" ref="A26:A28" si="3">A25+1</f>
        <v>18</v>
      </c>
      <c r="B26" s="44" t="s">
        <v>30</v>
      </c>
      <c r="C26" s="45" t="s">
        <v>31</v>
      </c>
      <c r="D26" s="46" t="s">
        <v>32</v>
      </c>
      <c r="E26" s="106" t="s">
        <v>33</v>
      </c>
      <c r="F26" s="107">
        <f>C27/SUM(C27:C28)</f>
        <v>0.994526406168732</v>
      </c>
      <c r="G26" s="111"/>
      <c r="H26" s="109"/>
      <c r="J26" s="44" t="s">
        <v>30</v>
      </c>
      <c r="K26" s="45" t="s">
        <v>31</v>
      </c>
      <c r="L26" s="46" t="s">
        <v>32</v>
      </c>
      <c r="M26" s="106" t="s">
        <v>33</v>
      </c>
      <c r="N26" s="107">
        <f>K27/SUM(K27:K28)</f>
        <v>0.99419585611122363</v>
      </c>
      <c r="O26" s="111"/>
      <c r="P26" s="109"/>
      <c r="R26" s="44" t="s">
        <v>30</v>
      </c>
      <c r="S26" s="45" t="s">
        <v>31</v>
      </c>
      <c r="T26" s="46" t="s">
        <v>32</v>
      </c>
      <c r="U26" s="106" t="s">
        <v>33</v>
      </c>
      <c r="V26" s="107">
        <f>S27/SUM(S27:S28)</f>
        <v>0.99918709554018303</v>
      </c>
      <c r="W26" s="111"/>
      <c r="X26" s="109"/>
      <c r="Z26" s="44" t="s">
        <v>30</v>
      </c>
      <c r="AA26" s="45" t="s">
        <v>31</v>
      </c>
      <c r="AB26" s="46" t="s">
        <v>32</v>
      </c>
      <c r="AC26" s="106" t="s">
        <v>33</v>
      </c>
      <c r="AD26" s="107">
        <f>AA27/SUM(AA27:AA28)</f>
        <v>0.96810526611746839</v>
      </c>
      <c r="AE26" s="111"/>
      <c r="AF26" s="109"/>
    </row>
    <row r="27" spans="1:32" x14ac:dyDescent="0.3">
      <c r="A27" s="108">
        <f t="shared" si="3"/>
        <v>19</v>
      </c>
      <c r="B27" s="39" t="s">
        <v>31</v>
      </c>
      <c r="C27" s="36">
        <v>120464</v>
      </c>
      <c r="D27" s="40">
        <v>826</v>
      </c>
      <c r="E27" s="106" t="s">
        <v>34</v>
      </c>
      <c r="F27" s="107">
        <f>(F25*F26)/(F25+F26) * 2</f>
        <v>0.99385769149853342</v>
      </c>
      <c r="G27" s="111"/>
      <c r="H27" s="109"/>
      <c r="J27" s="39" t="s">
        <v>31</v>
      </c>
      <c r="K27" s="36">
        <v>29462</v>
      </c>
      <c r="L27" s="40">
        <v>446</v>
      </c>
      <c r="M27" s="106" t="s">
        <v>34</v>
      </c>
      <c r="N27" s="107">
        <f>(N25*N26)/(N25+N26) * 2</f>
        <v>0.98962077189210984</v>
      </c>
      <c r="O27" s="111"/>
      <c r="P27" s="109"/>
      <c r="R27" s="39" t="s">
        <v>31</v>
      </c>
      <c r="S27" s="36">
        <v>62687</v>
      </c>
      <c r="T27" s="40">
        <v>1053</v>
      </c>
      <c r="U27" s="106" t="s">
        <v>34</v>
      </c>
      <c r="V27" s="107">
        <f>(V25*V26)/(V25+V26) * 2</f>
        <v>0.99127120922215728</v>
      </c>
      <c r="W27" s="111"/>
      <c r="X27" s="109"/>
      <c r="Z27" s="39" t="s">
        <v>31</v>
      </c>
      <c r="AA27" s="36">
        <v>172163</v>
      </c>
      <c r="AB27" s="40">
        <v>1731</v>
      </c>
      <c r="AC27" s="106" t="s">
        <v>34</v>
      </c>
      <c r="AD27" s="107">
        <f>(AD25*AD26)/(AD25+AD26) * 2</f>
        <v>0.97895254585206226</v>
      </c>
      <c r="AE27" s="111"/>
      <c r="AF27" s="109"/>
    </row>
    <row r="28" spans="1:32" ht="15" thickBot="1" x14ac:dyDescent="0.35">
      <c r="A28" s="108">
        <f t="shared" si="3"/>
        <v>20</v>
      </c>
      <c r="B28" s="41" t="s">
        <v>32</v>
      </c>
      <c r="C28" s="42">
        <v>663</v>
      </c>
      <c r="D28" s="43">
        <v>201857</v>
      </c>
      <c r="E28" s="106" t="s">
        <v>35</v>
      </c>
      <c r="F28" s="107">
        <v>0.99019999999999997</v>
      </c>
      <c r="G28" s="111"/>
      <c r="H28" s="109"/>
      <c r="J28" s="41" t="s">
        <v>32</v>
      </c>
      <c r="K28" s="42">
        <v>172</v>
      </c>
      <c r="L28" s="43">
        <v>55991</v>
      </c>
      <c r="M28" s="106" t="s">
        <v>35</v>
      </c>
      <c r="N28" s="107">
        <v>0.98409999999999997</v>
      </c>
      <c r="O28" s="111"/>
      <c r="P28" s="109"/>
      <c r="R28" s="41" t="s">
        <v>32</v>
      </c>
      <c r="S28" s="42">
        <v>51</v>
      </c>
      <c r="T28" s="43">
        <v>101035</v>
      </c>
      <c r="U28" s="106" t="s">
        <v>35</v>
      </c>
      <c r="V28" s="107">
        <v>0.98580000000000001</v>
      </c>
      <c r="W28" s="111"/>
      <c r="X28" s="109"/>
      <c r="Z28" s="41" t="s">
        <v>32</v>
      </c>
      <c r="AA28" s="42">
        <v>5672</v>
      </c>
      <c r="AB28" s="43">
        <v>417574</v>
      </c>
      <c r="AC28" s="106" t="s">
        <v>35</v>
      </c>
      <c r="AD28" s="107">
        <v>0.97019999999999995</v>
      </c>
      <c r="AE28" s="111"/>
      <c r="AF28" s="109"/>
    </row>
    <row r="29" spans="1:32" ht="18" x14ac:dyDescent="0.35">
      <c r="B29" s="2"/>
      <c r="F29"/>
      <c r="G29" s="110"/>
      <c r="H29" s="108"/>
      <c r="J29" s="2"/>
      <c r="N29"/>
      <c r="O29" s="110"/>
      <c r="P29" s="108"/>
      <c r="R29" s="2"/>
      <c r="V29"/>
      <c r="W29" s="110"/>
      <c r="X29" s="108"/>
      <c r="Z29" s="2"/>
      <c r="AD29"/>
      <c r="AE29" s="110"/>
      <c r="AF29" s="108"/>
    </row>
    <row r="30" spans="1:32" ht="21.6" thickBot="1" x14ac:dyDescent="0.45">
      <c r="A30" s="108">
        <f>A28+1</f>
        <v>21</v>
      </c>
      <c r="B30" s="59" t="s">
        <v>42</v>
      </c>
      <c r="E30" s="106" t="s">
        <v>27</v>
      </c>
      <c r="F30" s="107">
        <f>(C33+D34)/SUM(C33:D34)</f>
        <v>0.99485500756616529</v>
      </c>
      <c r="G30" s="111" t="s">
        <v>43</v>
      </c>
      <c r="H30" s="109">
        <v>0.1</v>
      </c>
      <c r="J30" s="59" t="s">
        <v>42</v>
      </c>
      <c r="M30" s="106" t="s">
        <v>27</v>
      </c>
      <c r="N30" s="107">
        <f>(K33+L34)/SUM(K33:L34)</f>
        <v>0.98984559259216232</v>
      </c>
      <c r="O30" s="111" t="s">
        <v>43</v>
      </c>
      <c r="P30" s="109">
        <v>0.1</v>
      </c>
      <c r="R30" s="59" t="s">
        <v>42</v>
      </c>
      <c r="U30" s="106" t="s">
        <v>27</v>
      </c>
      <c r="V30" s="107">
        <f>(S33+T34)/SUM(S33:T34)</f>
        <v>0.99136665331925788</v>
      </c>
      <c r="W30" s="111" t="s">
        <v>43</v>
      </c>
      <c r="X30" s="109">
        <v>0.1</v>
      </c>
      <c r="Z30" s="59" t="s">
        <v>42</v>
      </c>
      <c r="AC30" s="106" t="s">
        <v>27</v>
      </c>
      <c r="AD30" s="107">
        <f>(AA33+AB34)/SUM(AA33:AB34)</f>
        <v>0.98655424188632479</v>
      </c>
      <c r="AE30" s="111" t="s">
        <v>43</v>
      </c>
      <c r="AF30" s="109">
        <v>0.1</v>
      </c>
    </row>
    <row r="31" spans="1:32" ht="18.600000000000001" thickBot="1" x14ac:dyDescent="0.4">
      <c r="A31" s="108">
        <f>A30+1</f>
        <v>22</v>
      </c>
      <c r="B31" s="47" t="s">
        <v>26</v>
      </c>
      <c r="C31" s="48"/>
      <c r="D31" s="49"/>
      <c r="E31" s="106" t="s">
        <v>29</v>
      </c>
      <c r="F31" s="107">
        <f>C33/SUM(C33:D33)</f>
        <v>0.99244803904594658</v>
      </c>
      <c r="G31" s="111" t="s">
        <v>44</v>
      </c>
      <c r="H31" s="109">
        <v>2</v>
      </c>
      <c r="J31" s="47" t="s">
        <v>26</v>
      </c>
      <c r="K31" s="48"/>
      <c r="L31" s="49"/>
      <c r="M31" s="106" t="s">
        <v>29</v>
      </c>
      <c r="N31" s="107">
        <f>K33/SUM(K33:L33)</f>
        <v>0.97685369412388912</v>
      </c>
      <c r="O31" s="111" t="s">
        <v>44</v>
      </c>
      <c r="P31" s="109">
        <v>2</v>
      </c>
      <c r="R31" s="47" t="s">
        <v>26</v>
      </c>
      <c r="S31" s="48"/>
      <c r="T31" s="49"/>
      <c r="U31" s="106" t="s">
        <v>29</v>
      </c>
      <c r="V31" s="107">
        <f>S33/SUM(S33:T33)</f>
        <v>0.97823882692457687</v>
      </c>
      <c r="W31" s="111" t="s">
        <v>44</v>
      </c>
      <c r="X31" s="109">
        <v>2</v>
      </c>
      <c r="Z31" s="47" t="s">
        <v>26</v>
      </c>
      <c r="AA31" s="48"/>
      <c r="AB31" s="49"/>
      <c r="AC31" s="106" t="s">
        <v>29</v>
      </c>
      <c r="AD31" s="107">
        <f>AA33/SUM(AA33:AB33)</f>
        <v>0.9887403723275654</v>
      </c>
      <c r="AE31" s="111" t="s">
        <v>44</v>
      </c>
      <c r="AF31" s="109">
        <v>2</v>
      </c>
    </row>
    <row r="32" spans="1:32" x14ac:dyDescent="0.3">
      <c r="A32" s="108">
        <f t="shared" ref="A32:A34" si="4">A31+1</f>
        <v>23</v>
      </c>
      <c r="B32" s="44" t="s">
        <v>30</v>
      </c>
      <c r="C32" s="45" t="s">
        <v>31</v>
      </c>
      <c r="D32" s="46" t="s">
        <v>32</v>
      </c>
      <c r="E32" s="106" t="s">
        <v>33</v>
      </c>
      <c r="F32" s="107">
        <f>C33/SUM(C33:C34)</f>
        <v>0.9938081517745837</v>
      </c>
      <c r="G32" s="111" t="s">
        <v>45</v>
      </c>
      <c r="H32" s="109">
        <v>150</v>
      </c>
      <c r="J32" s="44" t="s">
        <v>30</v>
      </c>
      <c r="K32" s="45" t="s">
        <v>31</v>
      </c>
      <c r="L32" s="46" t="s">
        <v>32</v>
      </c>
      <c r="M32" s="106" t="s">
        <v>33</v>
      </c>
      <c r="N32" s="107">
        <f>K33/SUM(K33:K34)</f>
        <v>0.99406087602078697</v>
      </c>
      <c r="O32" s="111" t="s">
        <v>45</v>
      </c>
      <c r="P32" s="109">
        <v>150</v>
      </c>
      <c r="R32" s="44" t="s">
        <v>30</v>
      </c>
      <c r="S32" s="45" t="s">
        <v>31</v>
      </c>
      <c r="T32" s="46" t="s">
        <v>32</v>
      </c>
      <c r="U32" s="106" t="s">
        <v>33</v>
      </c>
      <c r="V32" s="107">
        <f>S33/SUM(S33:S34)</f>
        <v>0.99955369951225737</v>
      </c>
      <c r="W32" s="111" t="s">
        <v>45</v>
      </c>
      <c r="X32" s="109">
        <v>150</v>
      </c>
      <c r="Z32" s="44" t="s">
        <v>30</v>
      </c>
      <c r="AA32" s="45" t="s">
        <v>31</v>
      </c>
      <c r="AB32" s="46" t="s">
        <v>32</v>
      </c>
      <c r="AC32" s="106" t="s">
        <v>33</v>
      </c>
      <c r="AD32" s="107">
        <f>AA33/SUM(AA33:AA34)</f>
        <v>0.96585036691314985</v>
      </c>
      <c r="AE32" s="111" t="s">
        <v>45</v>
      </c>
      <c r="AF32" s="109">
        <v>150</v>
      </c>
    </row>
    <row r="33" spans="1:33" x14ac:dyDescent="0.3">
      <c r="A33" s="108">
        <f t="shared" si="4"/>
        <v>24</v>
      </c>
      <c r="B33" s="39" t="s">
        <v>31</v>
      </c>
      <c r="C33" s="36">
        <v>120377</v>
      </c>
      <c r="D33" s="40">
        <v>916</v>
      </c>
      <c r="E33" s="106" t="s">
        <v>34</v>
      </c>
      <c r="F33" s="107">
        <f>(F31*F32)/(F31+F32) * 2</f>
        <v>0.99312762973352042</v>
      </c>
      <c r="G33" s="111" t="s">
        <v>46</v>
      </c>
      <c r="H33" s="109">
        <v>10</v>
      </c>
      <c r="J33" s="39" t="s">
        <v>31</v>
      </c>
      <c r="K33" s="36">
        <v>29458</v>
      </c>
      <c r="L33" s="40">
        <v>698</v>
      </c>
      <c r="M33" s="106" t="s">
        <v>34</v>
      </c>
      <c r="N33" s="107">
        <f>(N31*N32)/(N31+N32) * 2</f>
        <v>0.98538217093159397</v>
      </c>
      <c r="O33" s="111" t="s">
        <v>46</v>
      </c>
      <c r="P33" s="109">
        <v>10</v>
      </c>
      <c r="R33" s="39" t="s">
        <v>31</v>
      </c>
      <c r="S33" s="36">
        <v>62710</v>
      </c>
      <c r="T33" s="40">
        <v>1395</v>
      </c>
      <c r="U33" s="106" t="s">
        <v>34</v>
      </c>
      <c r="V33" s="107">
        <f>(V31*V32)/(V31+V32) * 2</f>
        <v>0.9887814069361337</v>
      </c>
      <c r="W33" s="111" t="s">
        <v>46</v>
      </c>
      <c r="X33" s="109">
        <v>10</v>
      </c>
      <c r="Z33" s="39" t="s">
        <v>31</v>
      </c>
      <c r="AA33" s="36">
        <v>171762</v>
      </c>
      <c r="AB33" s="40">
        <v>1956</v>
      </c>
      <c r="AC33" s="106" t="s">
        <v>34</v>
      </c>
      <c r="AD33" s="107">
        <f>(AD31*AD32)/(AD31+AD32) * 2</f>
        <v>0.97716133840416664</v>
      </c>
      <c r="AE33" s="111" t="s">
        <v>46</v>
      </c>
      <c r="AF33" s="109">
        <v>10</v>
      </c>
    </row>
    <row r="34" spans="1:33" ht="15" thickBot="1" x14ac:dyDescent="0.35">
      <c r="A34" s="108">
        <f t="shared" si="4"/>
        <v>25</v>
      </c>
      <c r="B34" s="41" t="s">
        <v>32</v>
      </c>
      <c r="C34" s="42">
        <v>750</v>
      </c>
      <c r="D34" s="43">
        <v>201767</v>
      </c>
      <c r="E34" s="106" t="s">
        <v>35</v>
      </c>
      <c r="F34" s="107">
        <v>0.98899999999999999</v>
      </c>
      <c r="G34" s="111"/>
      <c r="H34" s="109"/>
      <c r="J34" s="41" t="s">
        <v>32</v>
      </c>
      <c r="K34" s="42">
        <v>176</v>
      </c>
      <c r="L34" s="43">
        <v>55739</v>
      </c>
      <c r="M34" s="106" t="s">
        <v>35</v>
      </c>
      <c r="N34" s="107">
        <v>0.97760000000000002</v>
      </c>
      <c r="O34" s="111"/>
      <c r="P34" s="109"/>
      <c r="R34" s="41" t="s">
        <v>32</v>
      </c>
      <c r="S34" s="42">
        <v>28</v>
      </c>
      <c r="T34" s="43">
        <v>100693</v>
      </c>
      <c r="U34" s="106" t="s">
        <v>35</v>
      </c>
      <c r="V34" s="107">
        <v>0.98180000000000001</v>
      </c>
      <c r="W34" s="111"/>
      <c r="X34" s="109"/>
      <c r="Z34" s="41" t="s">
        <v>32</v>
      </c>
      <c r="AA34" s="42">
        <v>6073</v>
      </c>
      <c r="AB34" s="43">
        <v>417349</v>
      </c>
      <c r="AC34" s="106" t="s">
        <v>35</v>
      </c>
      <c r="AD34" s="107">
        <v>0.96760000000000002</v>
      </c>
      <c r="AE34" s="111"/>
      <c r="AF34" s="109"/>
    </row>
    <row r="35" spans="1:33" x14ac:dyDescent="0.3">
      <c r="B35" s="37"/>
      <c r="C35" s="37"/>
      <c r="D35" s="37"/>
      <c r="G35" s="110"/>
      <c r="H35" s="108"/>
      <c r="J35" s="37"/>
      <c r="K35" s="37"/>
      <c r="L35" s="37"/>
      <c r="O35" s="110"/>
      <c r="P35" s="108"/>
      <c r="R35" s="37"/>
      <c r="S35" s="37"/>
      <c r="T35" s="37"/>
      <c r="W35" s="110"/>
      <c r="X35" s="108"/>
      <c r="Z35" s="37"/>
      <c r="AA35" s="37"/>
      <c r="AB35" s="37"/>
      <c r="AE35" s="110"/>
      <c r="AF35" s="108"/>
    </row>
    <row r="36" spans="1:33" ht="21.6" thickBot="1" x14ac:dyDescent="0.45">
      <c r="B36" s="59" t="s">
        <v>47</v>
      </c>
      <c r="F36" s="105"/>
      <c r="G36" s="110"/>
      <c r="H36" s="108"/>
      <c r="J36" s="59" t="s">
        <v>47</v>
      </c>
      <c r="N36" s="105"/>
      <c r="O36" s="110"/>
      <c r="P36" s="108"/>
      <c r="R36" s="59" t="s">
        <v>47</v>
      </c>
      <c r="V36" s="105"/>
      <c r="W36" s="110"/>
      <c r="X36" s="108"/>
      <c r="Z36" s="59" t="s">
        <v>47</v>
      </c>
      <c r="AD36" s="105"/>
      <c r="AE36" s="110"/>
      <c r="AF36" s="108"/>
    </row>
    <row r="37" spans="1:33" ht="18.600000000000001" thickBot="1" x14ac:dyDescent="0.4">
      <c r="B37" s="47" t="s">
        <v>26</v>
      </c>
      <c r="C37" s="48"/>
      <c r="D37" s="49"/>
      <c r="F37" s="105"/>
      <c r="G37" s="110"/>
      <c r="H37" s="108"/>
      <c r="J37" s="47" t="s">
        <v>26</v>
      </c>
      <c r="K37" s="48"/>
      <c r="L37" s="49"/>
      <c r="N37" s="105"/>
      <c r="O37" s="110"/>
      <c r="P37" s="108"/>
      <c r="R37" s="47" t="s">
        <v>26</v>
      </c>
      <c r="S37" s="48"/>
      <c r="T37" s="49"/>
      <c r="V37" s="105"/>
      <c r="W37" s="110"/>
      <c r="X37" s="108"/>
      <c r="Z37" s="47" t="s">
        <v>26</v>
      </c>
      <c r="AA37" s="48"/>
      <c r="AB37" s="49"/>
      <c r="AD37" s="105"/>
      <c r="AE37" s="110"/>
      <c r="AF37" s="108"/>
    </row>
    <row r="38" spans="1:33" x14ac:dyDescent="0.3">
      <c r="B38" s="44" t="s">
        <v>30</v>
      </c>
      <c r="C38" s="45" t="s">
        <v>31</v>
      </c>
      <c r="D38" s="46" t="s">
        <v>32</v>
      </c>
      <c r="F38" s="105"/>
      <c r="G38" s="110"/>
      <c r="H38" s="108"/>
      <c r="J38" s="44" t="s">
        <v>30</v>
      </c>
      <c r="K38" s="45" t="s">
        <v>31</v>
      </c>
      <c r="L38" s="46" t="s">
        <v>32</v>
      </c>
      <c r="N38" s="105"/>
      <c r="O38" s="110"/>
      <c r="P38" s="108"/>
      <c r="R38" s="44" t="s">
        <v>30</v>
      </c>
      <c r="S38" s="45" t="s">
        <v>31</v>
      </c>
      <c r="T38" s="46" t="s">
        <v>32</v>
      </c>
      <c r="V38" s="105"/>
      <c r="W38" s="110"/>
      <c r="X38" s="108"/>
      <c r="Z38" s="44" t="s">
        <v>30</v>
      </c>
      <c r="AA38" s="45" t="s">
        <v>31</v>
      </c>
      <c r="AB38" s="46" t="s">
        <v>32</v>
      </c>
      <c r="AD38" s="105"/>
      <c r="AE38" s="110"/>
      <c r="AF38" s="108"/>
    </row>
    <row r="39" spans="1:33" x14ac:dyDescent="0.3">
      <c r="B39" s="39" t="s">
        <v>31</v>
      </c>
      <c r="C39" s="36"/>
      <c r="D39" s="40"/>
      <c r="F39" s="105"/>
      <c r="G39" s="110"/>
      <c r="H39" s="108"/>
      <c r="J39" s="39" t="s">
        <v>31</v>
      </c>
      <c r="K39" s="36"/>
      <c r="L39" s="40"/>
      <c r="N39" s="105"/>
      <c r="O39" s="110"/>
      <c r="P39" s="108"/>
      <c r="R39" s="39" t="s">
        <v>31</v>
      </c>
      <c r="S39" s="36"/>
      <c r="T39" s="40"/>
      <c r="V39" s="105"/>
      <c r="W39" s="110"/>
      <c r="X39" s="108"/>
      <c r="Z39" s="39" t="s">
        <v>31</v>
      </c>
      <c r="AA39" s="36"/>
      <c r="AB39" s="40"/>
      <c r="AD39" s="105"/>
      <c r="AE39" s="110"/>
      <c r="AF39" s="108"/>
    </row>
    <row r="40" spans="1:33" ht="15" thickBot="1" x14ac:dyDescent="0.35">
      <c r="B40" s="41" t="s">
        <v>32</v>
      </c>
      <c r="C40" s="42"/>
      <c r="D40" s="43"/>
      <c r="F40" s="105"/>
      <c r="G40" s="110"/>
      <c r="H40" s="108"/>
      <c r="J40" s="41" t="s">
        <v>32</v>
      </c>
      <c r="K40" s="42"/>
      <c r="L40" s="43"/>
      <c r="N40" s="105"/>
      <c r="O40" s="110"/>
      <c r="P40" s="108"/>
      <c r="R40" s="41" t="s">
        <v>32</v>
      </c>
      <c r="S40" s="42"/>
      <c r="T40" s="43"/>
      <c r="V40" s="105"/>
      <c r="W40" s="110"/>
      <c r="X40" s="108"/>
      <c r="Z40" s="41" t="s">
        <v>32</v>
      </c>
      <c r="AA40" s="42"/>
      <c r="AB40" s="43"/>
      <c r="AD40" s="105"/>
      <c r="AE40" s="110"/>
      <c r="AF40" s="108"/>
    </row>
    <row r="41" spans="1:33" ht="15" thickBot="1" x14ac:dyDescent="0.35">
      <c r="A41" s="37"/>
      <c r="B41" s="37"/>
      <c r="C41" s="37"/>
      <c r="D41" s="37"/>
      <c r="F41" s="37"/>
      <c r="G41" s="37"/>
      <c r="H41" s="37"/>
      <c r="I41" s="37"/>
      <c r="J41" s="37"/>
      <c r="K41" s="37"/>
      <c r="L41" s="37"/>
      <c r="N41" s="37"/>
      <c r="O41" s="37"/>
      <c r="P41" s="37"/>
      <c r="Q41" s="37"/>
      <c r="R41" s="37"/>
      <c r="S41" s="37"/>
      <c r="T41" s="37"/>
      <c r="V41" s="37"/>
      <c r="W41" s="37"/>
      <c r="X41" s="37"/>
      <c r="Y41" s="37"/>
      <c r="Z41" s="37"/>
      <c r="AA41" s="37"/>
      <c r="AB41" s="37"/>
      <c r="AD41" s="37"/>
      <c r="AE41" s="37"/>
      <c r="AF41" s="37"/>
    </row>
    <row r="42" spans="1:33" s="4" customFormat="1" ht="33.6" customHeight="1" thickBot="1" x14ac:dyDescent="0.35">
      <c r="A42" s="117"/>
      <c r="B42" s="147" t="s">
        <v>48</v>
      </c>
      <c r="C42" s="148"/>
      <c r="D42" s="148"/>
      <c r="E42" s="148"/>
      <c r="F42" s="148"/>
      <c r="G42" s="148"/>
      <c r="H42" s="149"/>
      <c r="J42"/>
      <c r="K42"/>
      <c r="L42"/>
      <c r="M42"/>
      <c r="N42"/>
      <c r="O42"/>
      <c r="P42"/>
      <c r="R42"/>
      <c r="S42"/>
      <c r="T42"/>
      <c r="U42"/>
      <c r="V42"/>
      <c r="W42"/>
      <c r="X42"/>
      <c r="Z42"/>
      <c r="AA42"/>
      <c r="AB42"/>
      <c r="AC42"/>
      <c r="AD42"/>
      <c r="AE42"/>
      <c r="AF42"/>
      <c r="AG42"/>
    </row>
    <row r="43" spans="1:33" ht="22.95" customHeight="1" thickBot="1" x14ac:dyDescent="0.35">
      <c r="B43" s="150" t="s">
        <v>49</v>
      </c>
      <c r="C43" s="151"/>
      <c r="D43" s="151"/>
      <c r="E43" s="151"/>
      <c r="F43" s="151"/>
      <c r="G43" s="151"/>
      <c r="H43" s="152"/>
      <c r="J43"/>
      <c r="K43"/>
      <c r="L43"/>
      <c r="M43"/>
      <c r="N43"/>
      <c r="O43"/>
      <c r="P43"/>
      <c r="R43"/>
      <c r="S43"/>
      <c r="T43"/>
      <c r="U43"/>
      <c r="V43"/>
      <c r="W43"/>
      <c r="X43"/>
      <c r="Z43"/>
      <c r="AA43"/>
      <c r="AB43"/>
      <c r="AC43"/>
      <c r="AD43"/>
      <c r="AE43"/>
      <c r="AF43"/>
      <c r="AG43"/>
    </row>
    <row r="44" spans="1:33" ht="15.6" x14ac:dyDescent="0.3">
      <c r="B44" s="5" t="s">
        <v>50</v>
      </c>
      <c r="C44" s="6"/>
      <c r="D44" s="6"/>
      <c r="E44" s="7"/>
      <c r="F44" s="6"/>
      <c r="G44" s="6"/>
      <c r="H44" s="8"/>
      <c r="J44"/>
      <c r="K44"/>
      <c r="L44"/>
      <c r="M44"/>
      <c r="N44"/>
      <c r="O44"/>
      <c r="P44"/>
      <c r="R44"/>
      <c r="S44"/>
      <c r="T44"/>
      <c r="U44"/>
      <c r="V44"/>
      <c r="W44"/>
      <c r="X44"/>
      <c r="Z44"/>
      <c r="AA44"/>
      <c r="AB44"/>
      <c r="AC44"/>
      <c r="AD44"/>
      <c r="AE44"/>
      <c r="AF44"/>
      <c r="AG44"/>
    </row>
    <row r="45" spans="1:33" ht="15.6" x14ac:dyDescent="0.3">
      <c r="B45" s="9" t="s">
        <v>40</v>
      </c>
      <c r="C45" s="10"/>
      <c r="D45" s="10"/>
      <c r="E45" s="10"/>
      <c r="F45" s="13"/>
      <c r="G45" s="10"/>
      <c r="H45" s="12"/>
      <c r="J45"/>
      <c r="K45"/>
      <c r="L45"/>
      <c r="M45"/>
      <c r="N45"/>
      <c r="O45"/>
      <c r="P45"/>
      <c r="R45"/>
      <c r="S45"/>
      <c r="T45"/>
      <c r="U45"/>
      <c r="V45"/>
      <c r="W45"/>
      <c r="X45"/>
      <c r="Z45"/>
      <c r="AA45"/>
      <c r="AB45"/>
      <c r="AC45"/>
      <c r="AD45"/>
      <c r="AE45"/>
      <c r="AF45"/>
      <c r="AG45"/>
    </row>
    <row r="46" spans="1:33" ht="15.6" x14ac:dyDescent="0.3">
      <c r="B46" s="9" t="s">
        <v>41</v>
      </c>
      <c r="C46" s="10"/>
      <c r="D46" s="10"/>
      <c r="E46" s="10"/>
      <c r="F46" s="11"/>
      <c r="G46" s="10"/>
      <c r="H46" s="12"/>
      <c r="J46"/>
      <c r="K46"/>
      <c r="L46"/>
      <c r="M46"/>
      <c r="N46"/>
      <c r="O46"/>
      <c r="P46"/>
      <c r="R46"/>
      <c r="S46"/>
      <c r="T46"/>
      <c r="U46"/>
      <c r="V46"/>
      <c r="W46"/>
      <c r="X46"/>
      <c r="Z46"/>
      <c r="AA46"/>
      <c r="AB46"/>
      <c r="AC46"/>
      <c r="AD46"/>
      <c r="AE46"/>
      <c r="AF46"/>
      <c r="AG46"/>
    </row>
    <row r="47" spans="1:33" ht="15.6" x14ac:dyDescent="0.3">
      <c r="B47" s="9" t="s">
        <v>43</v>
      </c>
      <c r="C47" s="10"/>
      <c r="D47" s="10"/>
      <c r="E47" s="10"/>
      <c r="F47" s="10"/>
      <c r="G47" s="13"/>
      <c r="H47" s="12"/>
      <c r="J47"/>
      <c r="K47"/>
      <c r="L47"/>
      <c r="M47"/>
      <c r="N47"/>
      <c r="O47"/>
      <c r="P47"/>
      <c r="R47"/>
      <c r="S47"/>
      <c r="T47"/>
      <c r="U47"/>
      <c r="V47"/>
      <c r="W47"/>
      <c r="X47"/>
      <c r="Z47"/>
      <c r="AA47"/>
      <c r="AB47"/>
      <c r="AC47"/>
      <c r="AD47"/>
      <c r="AE47"/>
      <c r="AF47"/>
      <c r="AG47"/>
    </row>
    <row r="48" spans="1:33" ht="15.6" x14ac:dyDescent="0.3">
      <c r="B48" s="9" t="s">
        <v>44</v>
      </c>
      <c r="C48" s="10"/>
      <c r="D48" s="10"/>
      <c r="E48" s="10"/>
      <c r="F48" s="10"/>
      <c r="G48" s="11"/>
      <c r="H48" s="12"/>
      <c r="J48"/>
      <c r="K48"/>
      <c r="L48"/>
      <c r="M48"/>
      <c r="N48"/>
      <c r="O48"/>
      <c r="P48"/>
      <c r="R48"/>
      <c r="S48"/>
      <c r="T48"/>
      <c r="U48"/>
      <c r="V48"/>
      <c r="W48"/>
      <c r="X48"/>
      <c r="Z48"/>
      <c r="AA48"/>
      <c r="AB48"/>
      <c r="AC48"/>
      <c r="AD48"/>
      <c r="AE48"/>
      <c r="AF48"/>
      <c r="AG48"/>
    </row>
    <row r="49" spans="1:33" ht="15.6" x14ac:dyDescent="0.3">
      <c r="B49" s="9" t="s">
        <v>45</v>
      </c>
      <c r="C49" s="10"/>
      <c r="D49" s="10"/>
      <c r="E49" s="10"/>
      <c r="F49" s="10"/>
      <c r="G49" s="11"/>
      <c r="H49" s="12"/>
      <c r="J49"/>
      <c r="K49"/>
      <c r="L49"/>
      <c r="M49"/>
      <c r="N49"/>
      <c r="O49"/>
      <c r="P49"/>
      <c r="R49"/>
      <c r="S49"/>
      <c r="T49"/>
      <c r="U49"/>
      <c r="V49"/>
      <c r="W49"/>
      <c r="X49"/>
      <c r="Z49"/>
      <c r="AA49"/>
      <c r="AB49"/>
      <c r="AC49"/>
      <c r="AD49"/>
      <c r="AE49"/>
      <c r="AF49"/>
      <c r="AG49"/>
    </row>
    <row r="50" spans="1:33" ht="15.6" x14ac:dyDescent="0.3">
      <c r="B50" s="9" t="s">
        <v>46</v>
      </c>
      <c r="C50" s="10"/>
      <c r="D50" s="10"/>
      <c r="E50" s="10"/>
      <c r="F50" s="10"/>
      <c r="G50" s="11"/>
      <c r="H50" s="12"/>
      <c r="J50"/>
      <c r="K50"/>
      <c r="L50"/>
      <c r="M50"/>
      <c r="N50"/>
      <c r="O50"/>
      <c r="P50"/>
      <c r="R50"/>
      <c r="S50"/>
      <c r="T50"/>
      <c r="U50"/>
      <c r="V50"/>
      <c r="W50"/>
      <c r="X50"/>
      <c r="Z50"/>
      <c r="AA50"/>
      <c r="AB50"/>
      <c r="AC50"/>
      <c r="AD50"/>
      <c r="AE50"/>
      <c r="AF50"/>
      <c r="AG50"/>
    </row>
    <row r="51" spans="1:33" ht="15.6" x14ac:dyDescent="0.3">
      <c r="B51" s="14" t="s">
        <v>51</v>
      </c>
      <c r="C51" s="15"/>
      <c r="D51" s="16"/>
      <c r="E51" s="15"/>
      <c r="F51" s="15"/>
      <c r="G51" s="15"/>
      <c r="H51" s="12"/>
      <c r="J51"/>
      <c r="K51"/>
      <c r="L51"/>
      <c r="M51"/>
      <c r="N51"/>
      <c r="O51"/>
      <c r="P51"/>
      <c r="R51"/>
      <c r="S51"/>
      <c r="T51"/>
      <c r="U51"/>
      <c r="V51"/>
      <c r="W51"/>
      <c r="X51"/>
      <c r="Z51"/>
      <c r="AA51"/>
      <c r="AB51"/>
      <c r="AC51"/>
      <c r="AD51"/>
      <c r="AE51"/>
      <c r="AF51"/>
      <c r="AG51"/>
    </row>
    <row r="52" spans="1:33" ht="15.6" x14ac:dyDescent="0.3">
      <c r="B52" s="17" t="s">
        <v>52</v>
      </c>
      <c r="C52" s="18"/>
      <c r="D52" s="19"/>
      <c r="E52" s="19"/>
      <c r="F52" s="19"/>
      <c r="G52" s="20"/>
      <c r="H52" s="21"/>
      <c r="J52"/>
      <c r="K52"/>
      <c r="L52"/>
      <c r="M52"/>
      <c r="N52"/>
      <c r="O52"/>
      <c r="P52"/>
      <c r="R52"/>
      <c r="S52"/>
      <c r="T52"/>
      <c r="U52"/>
      <c r="V52"/>
      <c r="W52"/>
      <c r="X52"/>
      <c r="Z52"/>
      <c r="AA52"/>
      <c r="AB52"/>
      <c r="AC52"/>
      <c r="AD52"/>
      <c r="AE52"/>
      <c r="AF52"/>
      <c r="AG52"/>
    </row>
    <row r="53" spans="1:33" ht="4.95" customHeight="1" thickBot="1" x14ac:dyDescent="0.35">
      <c r="B53" s="22"/>
      <c r="C53" s="23"/>
      <c r="D53" s="23"/>
      <c r="E53" s="23"/>
      <c r="F53" s="23"/>
      <c r="G53" s="24"/>
      <c r="H53" s="25"/>
      <c r="J53"/>
      <c r="K53"/>
      <c r="L53"/>
      <c r="M53"/>
      <c r="N53"/>
      <c r="O53"/>
      <c r="P53"/>
      <c r="R53"/>
      <c r="S53"/>
      <c r="T53"/>
      <c r="U53"/>
      <c r="V53"/>
      <c r="W53"/>
      <c r="X53"/>
      <c r="Z53"/>
      <c r="AA53"/>
      <c r="AB53"/>
      <c r="AC53"/>
      <c r="AD53"/>
      <c r="AE53"/>
      <c r="AF53"/>
      <c r="AG53"/>
    </row>
    <row r="54" spans="1:33" s="28" customFormat="1" ht="31.8" thickBot="1" x14ac:dyDescent="0.35">
      <c r="A54" s="118"/>
      <c r="B54" s="38" t="s">
        <v>53</v>
      </c>
      <c r="C54" s="26" t="s">
        <v>54</v>
      </c>
      <c r="D54" s="26" t="s">
        <v>9</v>
      </c>
      <c r="E54" s="26" t="s">
        <v>37</v>
      </c>
      <c r="F54" s="26" t="s">
        <v>11</v>
      </c>
      <c r="G54" s="26" t="s">
        <v>55</v>
      </c>
      <c r="H54" s="27" t="s">
        <v>56</v>
      </c>
      <c r="J54"/>
      <c r="K54"/>
      <c r="L54"/>
      <c r="M54"/>
      <c r="N54"/>
      <c r="O54"/>
      <c r="P54"/>
      <c r="R54"/>
      <c r="S54"/>
      <c r="T54"/>
      <c r="U54"/>
      <c r="V54"/>
      <c r="W54"/>
      <c r="X54"/>
      <c r="Z54"/>
      <c r="AA54"/>
      <c r="AB54"/>
      <c r="AC54"/>
      <c r="AD54"/>
      <c r="AE54"/>
      <c r="AF54"/>
      <c r="AG54"/>
    </row>
    <row r="55" spans="1:33" s="28" customFormat="1" ht="15.6" x14ac:dyDescent="0.3">
      <c r="A55" s="118"/>
      <c r="B55" s="29" t="s">
        <v>57</v>
      </c>
      <c r="C55" s="30"/>
      <c r="D55" s="30"/>
      <c r="E55" s="30"/>
      <c r="F55" s="30"/>
      <c r="G55" s="30"/>
      <c r="H55" s="31"/>
      <c r="J55"/>
      <c r="K55"/>
      <c r="L55"/>
      <c r="M55"/>
      <c r="N55"/>
      <c r="O55"/>
      <c r="P55"/>
      <c r="R55"/>
      <c r="S55"/>
      <c r="T55"/>
      <c r="U55"/>
      <c r="V55"/>
      <c r="W55"/>
      <c r="X55"/>
      <c r="Z55"/>
      <c r="AA55"/>
      <c r="AB55"/>
      <c r="AC55"/>
      <c r="AD55"/>
      <c r="AE55"/>
      <c r="AF55"/>
      <c r="AG55"/>
    </row>
    <row r="56" spans="1:33" ht="15.6" x14ac:dyDescent="0.3">
      <c r="B56" s="32" t="s">
        <v>27</v>
      </c>
      <c r="C56" s="52"/>
      <c r="D56" s="52"/>
      <c r="E56" s="52"/>
      <c r="F56" s="52"/>
      <c r="G56" s="52"/>
      <c r="H56" s="55"/>
      <c r="J56"/>
      <c r="K56"/>
      <c r="L56"/>
      <c r="M56"/>
      <c r="N56"/>
      <c r="O56"/>
      <c r="P56"/>
      <c r="R56"/>
      <c r="S56"/>
      <c r="T56"/>
      <c r="U56"/>
      <c r="V56"/>
      <c r="W56"/>
      <c r="X56"/>
      <c r="Z56"/>
      <c r="AA56"/>
      <c r="AB56"/>
      <c r="AC56"/>
      <c r="AD56"/>
      <c r="AE56"/>
      <c r="AF56"/>
      <c r="AG56"/>
    </row>
    <row r="57" spans="1:33" ht="15.6" x14ac:dyDescent="0.3">
      <c r="B57" s="34" t="s">
        <v>29</v>
      </c>
      <c r="C57" s="52"/>
      <c r="D57" s="52"/>
      <c r="E57" s="52"/>
      <c r="F57" s="52"/>
      <c r="G57" s="52"/>
      <c r="H57" s="56"/>
      <c r="J57"/>
      <c r="K57"/>
      <c r="L57"/>
      <c r="M57"/>
      <c r="N57"/>
      <c r="O57"/>
      <c r="P57"/>
      <c r="R57"/>
      <c r="S57"/>
      <c r="T57"/>
      <c r="U57"/>
      <c r="V57"/>
      <c r="W57"/>
      <c r="X57"/>
      <c r="Z57"/>
      <c r="AA57"/>
      <c r="AB57"/>
      <c r="AC57"/>
      <c r="AD57"/>
      <c r="AE57"/>
      <c r="AF57"/>
      <c r="AG57"/>
    </row>
    <row r="58" spans="1:33" ht="15.6" x14ac:dyDescent="0.3">
      <c r="B58" s="34" t="s">
        <v>33</v>
      </c>
      <c r="C58" s="52"/>
      <c r="D58" s="52"/>
      <c r="E58" s="52"/>
      <c r="F58" s="52"/>
      <c r="G58" s="52"/>
      <c r="H58" s="56"/>
      <c r="J58"/>
      <c r="K58"/>
      <c r="L58"/>
      <c r="M58"/>
      <c r="N58"/>
      <c r="O58"/>
      <c r="P58"/>
      <c r="R58"/>
      <c r="S58"/>
      <c r="T58"/>
      <c r="U58"/>
      <c r="V58"/>
      <c r="W58"/>
      <c r="X58"/>
      <c r="Z58"/>
      <c r="AA58"/>
      <c r="AB58"/>
      <c r="AC58"/>
      <c r="AD58"/>
      <c r="AE58"/>
      <c r="AF58"/>
      <c r="AG58"/>
    </row>
    <row r="59" spans="1:33" ht="15.6" x14ac:dyDescent="0.3">
      <c r="B59" s="34" t="s">
        <v>34</v>
      </c>
      <c r="C59" s="52"/>
      <c r="D59" s="52"/>
      <c r="E59" s="52"/>
      <c r="F59" s="52"/>
      <c r="G59" s="52"/>
      <c r="H59" s="56"/>
      <c r="J59"/>
      <c r="K59"/>
      <c r="L59"/>
      <c r="M59"/>
      <c r="N59"/>
      <c r="O59"/>
      <c r="P59"/>
      <c r="R59"/>
      <c r="S59"/>
      <c r="T59"/>
      <c r="U59"/>
      <c r="V59"/>
      <c r="W59"/>
      <c r="X59"/>
      <c r="Z59"/>
      <c r="AA59"/>
      <c r="AB59"/>
      <c r="AC59"/>
      <c r="AD59"/>
      <c r="AE59"/>
      <c r="AF59"/>
      <c r="AG59"/>
    </row>
    <row r="60" spans="1:33" ht="16.2" thickBot="1" x14ac:dyDescent="0.35">
      <c r="B60" s="35" t="s">
        <v>35</v>
      </c>
      <c r="C60" s="57"/>
      <c r="D60" s="57"/>
      <c r="E60" s="57"/>
      <c r="F60" s="57"/>
      <c r="G60" s="57"/>
      <c r="H60" s="57"/>
      <c r="J60"/>
      <c r="K60"/>
      <c r="L60"/>
      <c r="M60"/>
      <c r="N60"/>
      <c r="O60"/>
      <c r="P60"/>
      <c r="R60"/>
      <c r="S60"/>
      <c r="T60"/>
      <c r="U60"/>
      <c r="V60"/>
      <c r="W60"/>
      <c r="X60"/>
      <c r="Z60"/>
      <c r="AA60"/>
      <c r="AB60"/>
      <c r="AC60"/>
      <c r="AD60"/>
      <c r="AE60"/>
      <c r="AF60"/>
      <c r="AG60"/>
    </row>
    <row r="61" spans="1:33" ht="15.6" x14ac:dyDescent="0.3">
      <c r="J61"/>
      <c r="K61"/>
      <c r="L61"/>
      <c r="M61"/>
      <c r="N61"/>
      <c r="O61"/>
      <c r="P61"/>
      <c r="R61"/>
      <c r="S61"/>
      <c r="T61"/>
      <c r="U61"/>
      <c r="V61"/>
      <c r="W61"/>
      <c r="X61"/>
      <c r="Z61"/>
      <c r="AA61"/>
      <c r="AB61"/>
      <c r="AC61"/>
      <c r="AD61"/>
      <c r="AE61"/>
      <c r="AF61"/>
      <c r="AG61"/>
    </row>
    <row r="62" spans="1:33" x14ac:dyDescent="0.3">
      <c r="C62" s="60"/>
      <c r="D62" s="60"/>
      <c r="E62" s="60"/>
      <c r="F62" s="60"/>
      <c r="G62" s="60"/>
      <c r="H62" s="60"/>
      <c r="K62" s="60"/>
      <c r="L62" s="60"/>
      <c r="M62" s="60"/>
      <c r="N62" s="60"/>
      <c r="O62" s="60"/>
      <c r="P62" s="60"/>
      <c r="S62" s="60"/>
      <c r="T62" s="60"/>
      <c r="U62" s="60"/>
      <c r="V62" s="60"/>
      <c r="W62" s="60"/>
      <c r="X62" s="60"/>
      <c r="AA62" s="60"/>
      <c r="AB62" s="60"/>
      <c r="AC62" s="60"/>
      <c r="AD62" s="60"/>
      <c r="AE62" s="60"/>
      <c r="AF62" s="60"/>
    </row>
    <row r="63" spans="1:33" hidden="1" x14ac:dyDescent="0.3">
      <c r="D63" s="108">
        <f>COLUMN(U5)</f>
        <v>21</v>
      </c>
      <c r="E63" s="108">
        <f>COLUMN(E5)</f>
        <v>5</v>
      </c>
      <c r="F63" s="108">
        <f>COLUMN(M5)</f>
        <v>13</v>
      </c>
      <c r="G63" s="108">
        <f>COLUMN(AC5)</f>
        <v>29</v>
      </c>
    </row>
    <row r="64" spans="1:33" ht="46.95" customHeight="1" x14ac:dyDescent="0.3">
      <c r="C64" s="120" t="str">
        <f>VLOOKUP(A65,DB_Trained,2,0)</f>
        <v>Decision Trees</v>
      </c>
      <c r="D64" s="121" t="s">
        <v>58</v>
      </c>
      <c r="E64" s="121" t="s">
        <v>59</v>
      </c>
      <c r="F64" s="121" t="s">
        <v>60</v>
      </c>
      <c r="G64" s="121" t="s">
        <v>61</v>
      </c>
    </row>
    <row r="65" spans="1:10" x14ac:dyDescent="0.3">
      <c r="A65" s="108">
        <v>1</v>
      </c>
      <c r="C65" s="110" t="str">
        <f>VLOOKUP($A65,DB_Trained,5,0)</f>
        <v>Accuracy</v>
      </c>
      <c r="D65" s="119">
        <f t="shared" ref="D65:G69" si="5">VLOOKUP($A65,DB_Trained,D$63+1,0)</f>
        <v>0.9865433851455474</v>
      </c>
      <c r="E65" s="119">
        <f t="shared" si="5"/>
        <v>0.99096692504863959</v>
      </c>
      <c r="F65" s="119">
        <f t="shared" si="5"/>
        <v>0.98640657131902731</v>
      </c>
      <c r="G65" s="119">
        <f t="shared" si="5"/>
        <v>0.9831681012827812</v>
      </c>
      <c r="H65" s="60"/>
      <c r="I65" s="60"/>
      <c r="J65" s="60"/>
    </row>
    <row r="66" spans="1:10" x14ac:dyDescent="0.3">
      <c r="A66" s="108">
        <v>2</v>
      </c>
      <c r="C66" s="110" t="str">
        <f>VLOOKUP($A66,DB_Trained,5,0)</f>
        <v>Precision</v>
      </c>
      <c r="D66" s="119">
        <f t="shared" si="5"/>
        <v>0.96627014699990754</v>
      </c>
      <c r="E66" s="119">
        <f t="shared" si="5"/>
        <v>0.99374269005847948</v>
      </c>
      <c r="F66" s="119">
        <f t="shared" si="5"/>
        <v>0.9660728320670684</v>
      </c>
      <c r="G66" s="119">
        <f t="shared" si="5"/>
        <v>0.98434252459470695</v>
      </c>
      <c r="H66" s="60"/>
      <c r="I66" s="60"/>
      <c r="J66" s="60"/>
    </row>
    <row r="67" spans="1:10" x14ac:dyDescent="0.3">
      <c r="A67" s="108">
        <v>3</v>
      </c>
      <c r="C67" s="110" t="str">
        <f>VLOOKUP($A67,DB_Trained,5,0)</f>
        <v>Recall</v>
      </c>
      <c r="D67" s="119">
        <f t="shared" si="5"/>
        <v>0.99953776020912366</v>
      </c>
      <c r="E67" s="119">
        <f t="shared" si="5"/>
        <v>0.98203538434865889</v>
      </c>
      <c r="F67" s="119">
        <f t="shared" si="5"/>
        <v>0.99547816697037184</v>
      </c>
      <c r="G67" s="119">
        <f t="shared" si="5"/>
        <v>0.95873140832794446</v>
      </c>
      <c r="H67" s="60"/>
      <c r="I67" s="60"/>
      <c r="J67" s="60"/>
    </row>
    <row r="68" spans="1:10" x14ac:dyDescent="0.3">
      <c r="A68" s="108">
        <v>4</v>
      </c>
      <c r="C68" s="110" t="str">
        <f>VLOOKUP($A68,DB_Trained,5,0)</f>
        <v>F1</v>
      </c>
      <c r="D68" s="119">
        <f t="shared" si="5"/>
        <v>0.98262245761383926</v>
      </c>
      <c r="E68" s="119">
        <f t="shared" si="5"/>
        <v>0.98785435187914983</v>
      </c>
      <c r="F68" s="119">
        <f t="shared" si="5"/>
        <v>0.9805550939006149</v>
      </c>
      <c r="G68" s="119">
        <f t="shared" si="5"/>
        <v>0.97136817996655678</v>
      </c>
      <c r="H68" s="60"/>
      <c r="I68" s="60"/>
      <c r="J68" s="60"/>
    </row>
    <row r="69" spans="1:10" ht="15.6" x14ac:dyDescent="0.3">
      <c r="A69" s="108">
        <v>5</v>
      </c>
      <c r="C69" s="110" t="str">
        <f>VLOOKUP($A69,DB_Trained,5,0)</f>
        <v>Kappa</v>
      </c>
      <c r="D69" s="119">
        <f t="shared" si="5"/>
        <v>0.97160000000000002</v>
      </c>
      <c r="E69" s="119">
        <f t="shared" si="5"/>
        <v>0.98070000000000002</v>
      </c>
      <c r="F69" s="119">
        <f t="shared" si="5"/>
        <v>0.97009999999999996</v>
      </c>
      <c r="G69" s="119">
        <f t="shared" si="5"/>
        <v>0.95950000000000002</v>
      </c>
      <c r="H69" s="126">
        <f>SUM(D65:G69)</f>
        <v>19.597595979732414</v>
      </c>
      <c r="I69" s="60"/>
      <c r="J69" s="60"/>
    </row>
    <row r="70" spans="1:10" ht="46.95" customHeight="1" x14ac:dyDescent="0.3">
      <c r="C70" s="120" t="str">
        <f>VLOOKUP(A71,DB_Trained,2,0)</f>
        <v>Random Forests</v>
      </c>
      <c r="D70" s="121" t="str">
        <f t="shared" ref="D70:G70" si="6">D64</f>
        <v>aldinga</v>
      </c>
      <c r="E70" s="121" t="str">
        <f t="shared" si="6"/>
        <v>myponga</v>
      </c>
      <c r="F70" s="121" t="str">
        <f t="shared" si="6"/>
        <v>pt_augusta</v>
      </c>
      <c r="G70" s="121" t="str">
        <f t="shared" si="6"/>
        <v>whyalla</v>
      </c>
    </row>
    <row r="71" spans="1:10" x14ac:dyDescent="0.3">
      <c r="A71" s="108">
        <v>6</v>
      </c>
      <c r="C71" s="110" t="str">
        <f>VLOOKUP($A71,DB_Trained,5,0)</f>
        <v>Accuracy</v>
      </c>
      <c r="D71" s="119">
        <f t="shared" ref="D71:G75" si="7">VLOOKUP($A71,DB_Trained,D$63+1,0)</f>
        <v>0.99148799339909965</v>
      </c>
      <c r="E71" s="119">
        <f t="shared" si="7"/>
        <v>0.99499088971927985</v>
      </c>
      <c r="F71" s="119">
        <f t="shared" si="7"/>
        <v>0.99222734719011052</v>
      </c>
      <c r="G71" s="119">
        <f t="shared" si="7"/>
        <v>0.98805137823625955</v>
      </c>
    </row>
    <row r="72" spans="1:10" x14ac:dyDescent="0.3">
      <c r="A72" s="108">
        <v>7</v>
      </c>
      <c r="C72" s="110" t="str">
        <f>VLOOKUP($A72,DB_Trained,5,0)</f>
        <v>Precision</v>
      </c>
      <c r="D72" s="119">
        <f t="shared" si="7"/>
        <v>0.97887290954232442</v>
      </c>
      <c r="E72" s="119">
        <f t="shared" si="7"/>
        <v>0.99229660144181253</v>
      </c>
      <c r="F72" s="119">
        <f t="shared" si="7"/>
        <v>0.98241231138203255</v>
      </c>
      <c r="G72" s="119">
        <f t="shared" si="7"/>
        <v>0.98790944949408332</v>
      </c>
    </row>
    <row r="73" spans="1:10" x14ac:dyDescent="0.3">
      <c r="A73" s="108">
        <v>8</v>
      </c>
      <c r="C73" s="110" t="str">
        <f>VLOOKUP($A73,DB_Trained,5,0)</f>
        <v>Recall</v>
      </c>
      <c r="D73" s="119">
        <f t="shared" si="7"/>
        <v>0.99920303484331663</v>
      </c>
      <c r="E73" s="119">
        <f t="shared" si="7"/>
        <v>0.99432826702551869</v>
      </c>
      <c r="F73" s="119">
        <f t="shared" si="7"/>
        <v>0.99524195181210773</v>
      </c>
      <c r="G73" s="119">
        <f t="shared" si="7"/>
        <v>0.97177158602074953</v>
      </c>
    </row>
    <row r="74" spans="1:10" x14ac:dyDescent="0.3">
      <c r="A74" s="108">
        <v>9</v>
      </c>
      <c r="C74" s="110" t="str">
        <f>VLOOKUP($A74,DB_Trained,5,0)</f>
        <v>F1</v>
      </c>
      <c r="D74" s="119">
        <f t="shared" si="7"/>
        <v>0.98893349845005873</v>
      </c>
      <c r="E74" s="119">
        <f t="shared" si="7"/>
        <v>0.99331139536993507</v>
      </c>
      <c r="F74" s="119">
        <f t="shared" si="7"/>
        <v>0.98878551672114667</v>
      </c>
      <c r="G74" s="119">
        <f t="shared" si="7"/>
        <v>0.97977407055688626</v>
      </c>
    </row>
    <row r="75" spans="1:10" ht="15.6" x14ac:dyDescent="0.3">
      <c r="A75" s="108">
        <v>10</v>
      </c>
      <c r="C75" s="110" t="str">
        <f>VLOOKUP($A75,DB_Trained,5,0)</f>
        <v>Kappa</v>
      </c>
      <c r="D75" s="119">
        <f t="shared" si="7"/>
        <v>0.98199999999999998</v>
      </c>
      <c r="E75" s="119">
        <f t="shared" si="7"/>
        <v>0.98929999999999996</v>
      </c>
      <c r="F75" s="119">
        <f t="shared" si="7"/>
        <v>0.98280000000000001</v>
      </c>
      <c r="G75" s="119">
        <f t="shared" si="7"/>
        <v>0.97130000000000005</v>
      </c>
      <c r="H75" s="126">
        <f>SUM(D71:G75)</f>
        <v>19.744998201204719</v>
      </c>
    </row>
    <row r="76" spans="1:10" ht="46.95" customHeight="1" x14ac:dyDescent="0.3">
      <c r="C76" s="120" t="str">
        <f>VLOOKUP(A77,DB_Trained,2,0)</f>
        <v>K Nearest Neighbours</v>
      </c>
      <c r="D76" s="121" t="str">
        <f t="shared" ref="D76:G76" si="8">D64</f>
        <v>aldinga</v>
      </c>
      <c r="E76" s="121" t="str">
        <f t="shared" si="8"/>
        <v>myponga</v>
      </c>
      <c r="F76" s="121" t="str">
        <f t="shared" si="8"/>
        <v>pt_augusta</v>
      </c>
      <c r="G76" s="121" t="str">
        <f t="shared" si="8"/>
        <v>whyalla</v>
      </c>
    </row>
    <row r="77" spans="1:10" x14ac:dyDescent="0.3">
      <c r="A77" s="108">
        <v>11</v>
      </c>
      <c r="C77" s="110" t="str">
        <f>VLOOKUP($A77,DB_Trained,5,0)</f>
        <v>Accuracy</v>
      </c>
      <c r="D77" s="119">
        <f t="shared" ref="D77:G81" si="9">VLOOKUP($A77,DB_Trained,D$63+1,0)</f>
        <v>0.99155473044301268</v>
      </c>
      <c r="E77" s="119">
        <f t="shared" si="9"/>
        <v>0.9951792717951885</v>
      </c>
      <c r="F77" s="119">
        <f t="shared" si="9"/>
        <v>0.99055430981399073</v>
      </c>
      <c r="G77" s="119">
        <f t="shared" si="9"/>
        <v>0.9881200388518605</v>
      </c>
    </row>
    <row r="78" spans="1:10" x14ac:dyDescent="0.3">
      <c r="A78" s="108">
        <v>12</v>
      </c>
      <c r="C78" s="110" t="str">
        <f>VLOOKUP($A78,DB_Trained,5,0)</f>
        <v>Precision</v>
      </c>
      <c r="D78" s="119">
        <f t="shared" si="9"/>
        <v>0.97907100240527289</v>
      </c>
      <c r="E78" s="119">
        <f t="shared" si="9"/>
        <v>0.99233290509602401</v>
      </c>
      <c r="F78" s="119">
        <f t="shared" si="9"/>
        <v>0.97864284053542361</v>
      </c>
      <c r="G78" s="119">
        <f t="shared" si="9"/>
        <v>0.98643882371040625</v>
      </c>
    </row>
    <row r="79" spans="1:10" x14ac:dyDescent="0.3">
      <c r="A79" s="108">
        <v>13</v>
      </c>
      <c r="C79" s="110" t="str">
        <f>VLOOKUP($A79,DB_Trained,5,0)</f>
        <v>Recall</v>
      </c>
      <c r="D79" s="119">
        <f t="shared" si="9"/>
        <v>0.99917115623704933</v>
      </c>
      <c r="E79" s="119">
        <f t="shared" si="9"/>
        <v>0.99479884749065028</v>
      </c>
      <c r="F79" s="119">
        <f t="shared" si="9"/>
        <v>0.99426334615644196</v>
      </c>
      <c r="G79" s="119">
        <f t="shared" si="9"/>
        <v>0.97349228217167594</v>
      </c>
    </row>
    <row r="80" spans="1:10" x14ac:dyDescent="0.3">
      <c r="A80" s="108">
        <v>14</v>
      </c>
      <c r="C80" s="110" t="str">
        <f>VLOOKUP($A80,DB_Trained,5,0)</f>
        <v>F1</v>
      </c>
      <c r="D80" s="119">
        <f t="shared" si="9"/>
        <v>0.98901896437474368</v>
      </c>
      <c r="E80" s="119">
        <f t="shared" si="9"/>
        <v>0.99356434623075174</v>
      </c>
      <c r="F80" s="119">
        <f t="shared" si="9"/>
        <v>0.98639125558661556</v>
      </c>
      <c r="G80" s="119">
        <f t="shared" si="9"/>
        <v>0.97992279303552421</v>
      </c>
    </row>
    <row r="81" spans="1:8" ht="15.6" x14ac:dyDescent="0.3">
      <c r="A81" s="108">
        <v>15</v>
      </c>
      <c r="C81" s="110" t="str">
        <f>VLOOKUP($A81,DB_Trained,5,0)</f>
        <v>Kappa</v>
      </c>
      <c r="D81" s="119">
        <f t="shared" si="9"/>
        <v>0.98219999999999996</v>
      </c>
      <c r="E81" s="119">
        <f t="shared" si="9"/>
        <v>0.98970000000000002</v>
      </c>
      <c r="F81" s="119">
        <f t="shared" si="9"/>
        <v>0.97919999999999996</v>
      </c>
      <c r="G81" s="119">
        <f t="shared" si="9"/>
        <v>0.97150000000000003</v>
      </c>
      <c r="H81" s="126">
        <f>SUM(D77:G81)</f>
        <v>19.735116913934629</v>
      </c>
    </row>
    <row r="82" spans="1:8" ht="55.2" customHeight="1" x14ac:dyDescent="0.3">
      <c r="C82" s="120" t="str">
        <f>VLOOKUP(A83,DB_Trained,2,0)</f>
        <v>Support Vector Machines (SVM) - Radial</v>
      </c>
      <c r="D82" s="121" t="str">
        <f t="shared" ref="D82:G82" si="10">D64</f>
        <v>aldinga</v>
      </c>
      <c r="E82" s="121" t="str">
        <f t="shared" si="10"/>
        <v>myponga</v>
      </c>
      <c r="F82" s="121" t="str">
        <f t="shared" si="10"/>
        <v>pt_augusta</v>
      </c>
      <c r="G82" s="121" t="str">
        <f t="shared" si="10"/>
        <v>whyalla</v>
      </c>
    </row>
    <row r="83" spans="1:8" x14ac:dyDescent="0.3">
      <c r="A83" s="108">
        <f>A81+1</f>
        <v>16</v>
      </c>
      <c r="C83" s="110" t="str">
        <f>VLOOKUP($A83,DB_Trained,5,0)</f>
        <v>Accuracy</v>
      </c>
      <c r="D83" s="119">
        <f t="shared" ref="D83:G87" si="11">VLOOKUP($A83,DB_Trained,D$63+1,0)</f>
        <v>0.99330202759273412</v>
      </c>
      <c r="E83" s="119">
        <f t="shared" si="11"/>
        <v>0.99540162440937585</v>
      </c>
      <c r="F83" s="119">
        <f t="shared" si="11"/>
        <v>0.99281988126081955</v>
      </c>
      <c r="G83" s="119">
        <f t="shared" si="11"/>
        <v>0.98760257226111126</v>
      </c>
    </row>
    <row r="84" spans="1:8" x14ac:dyDescent="0.3">
      <c r="A84" s="108">
        <f>A83+1</f>
        <v>17</v>
      </c>
      <c r="C84" s="110" t="str">
        <f>VLOOKUP($A84,DB_Trained,5,0)</f>
        <v>Precision</v>
      </c>
      <c r="D84" s="119">
        <f t="shared" si="11"/>
        <v>0.98347976153122063</v>
      </c>
      <c r="E84" s="119">
        <f t="shared" si="11"/>
        <v>0.99318987550498805</v>
      </c>
      <c r="F84" s="119">
        <f t="shared" si="11"/>
        <v>0.98508760197940348</v>
      </c>
      <c r="G84" s="119">
        <f t="shared" si="11"/>
        <v>0.99004565999977001</v>
      </c>
    </row>
    <row r="85" spans="1:8" x14ac:dyDescent="0.3">
      <c r="A85" s="108">
        <f t="shared" ref="A85:A87" si="12">A84+1</f>
        <v>18</v>
      </c>
      <c r="C85" s="110" t="str">
        <f>VLOOKUP($A85,DB_Trained,5,0)</f>
        <v>Recall</v>
      </c>
      <c r="D85" s="119">
        <f t="shared" si="11"/>
        <v>0.99918709554018303</v>
      </c>
      <c r="E85" s="119">
        <f t="shared" si="11"/>
        <v>0.994526406168732</v>
      </c>
      <c r="F85" s="119">
        <f t="shared" si="11"/>
        <v>0.99419585611122363</v>
      </c>
      <c r="G85" s="119">
        <f t="shared" si="11"/>
        <v>0.96810526611746839</v>
      </c>
    </row>
    <row r="86" spans="1:8" x14ac:dyDescent="0.3">
      <c r="A86" s="108">
        <f t="shared" si="12"/>
        <v>19</v>
      </c>
      <c r="C86" s="110" t="str">
        <f>VLOOKUP($A86,DB_Trained,5,0)</f>
        <v>F1</v>
      </c>
      <c r="D86" s="119">
        <f t="shared" si="11"/>
        <v>0.99127120922215728</v>
      </c>
      <c r="E86" s="119">
        <f t="shared" si="11"/>
        <v>0.99385769149853342</v>
      </c>
      <c r="F86" s="119">
        <f t="shared" si="11"/>
        <v>0.98962077189210984</v>
      </c>
      <c r="G86" s="119">
        <f t="shared" si="11"/>
        <v>0.97895254585206226</v>
      </c>
    </row>
    <row r="87" spans="1:8" ht="15.6" x14ac:dyDescent="0.3">
      <c r="A87" s="108">
        <f t="shared" si="12"/>
        <v>20</v>
      </c>
      <c r="C87" s="110" t="str">
        <f>VLOOKUP($A87,DB_Trained,5,0)</f>
        <v>Kappa</v>
      </c>
      <c r="D87" s="119">
        <f t="shared" si="11"/>
        <v>0.98580000000000001</v>
      </c>
      <c r="E87" s="119">
        <f t="shared" si="11"/>
        <v>0.99019999999999997</v>
      </c>
      <c r="F87" s="119">
        <f t="shared" si="11"/>
        <v>0.98409999999999997</v>
      </c>
      <c r="G87" s="119">
        <f t="shared" si="11"/>
        <v>0.97019999999999995</v>
      </c>
      <c r="H87" s="126">
        <f>SUM(D83:G87)</f>
        <v>19.760945846941894</v>
      </c>
    </row>
    <row r="88" spans="1:8" ht="46.95" customHeight="1" x14ac:dyDescent="0.3">
      <c r="C88" s="120" t="str">
        <f>VLOOKUP(A89,DB_Trained,2,0)</f>
        <v>Gradient Boosting Machines</v>
      </c>
      <c r="D88" s="121" t="str">
        <f t="shared" ref="D88:G88" si="13">D64</f>
        <v>aldinga</v>
      </c>
      <c r="E88" s="121" t="str">
        <f t="shared" si="13"/>
        <v>myponga</v>
      </c>
      <c r="F88" s="121" t="str">
        <f t="shared" si="13"/>
        <v>pt_augusta</v>
      </c>
      <c r="G88" s="121" t="str">
        <f t="shared" si="13"/>
        <v>whyalla</v>
      </c>
    </row>
    <row r="89" spans="1:8" x14ac:dyDescent="0.3">
      <c r="A89" s="108">
        <f>A87+1</f>
        <v>21</v>
      </c>
      <c r="C89" s="110" t="str">
        <f>VLOOKUP($A89,DB_Trained,5,0)</f>
        <v>Accuracy</v>
      </c>
      <c r="D89" s="119">
        <f t="shared" ref="D89:G93" si="14">VLOOKUP($A89,DB_Trained,D$63+1,0)</f>
        <v>0.99136665331925788</v>
      </c>
      <c r="E89" s="119">
        <f t="shared" si="14"/>
        <v>0.99485500756616529</v>
      </c>
      <c r="F89" s="119">
        <f t="shared" si="14"/>
        <v>0.98984559259216232</v>
      </c>
      <c r="G89" s="119">
        <f t="shared" si="14"/>
        <v>0.98655424188632479</v>
      </c>
    </row>
    <row r="90" spans="1:8" x14ac:dyDescent="0.3">
      <c r="A90" s="108">
        <f>A89+1</f>
        <v>22</v>
      </c>
      <c r="C90" s="110" t="str">
        <f>VLOOKUP($A90,DB_Trained,5,0)</f>
        <v>Precision</v>
      </c>
      <c r="D90" s="119">
        <f t="shared" si="14"/>
        <v>0.97823882692457687</v>
      </c>
      <c r="E90" s="119">
        <f t="shared" si="14"/>
        <v>0.99244803904594658</v>
      </c>
      <c r="F90" s="119">
        <f t="shared" si="14"/>
        <v>0.97685369412388912</v>
      </c>
      <c r="G90" s="119">
        <f t="shared" si="14"/>
        <v>0.9887403723275654</v>
      </c>
    </row>
    <row r="91" spans="1:8" x14ac:dyDescent="0.3">
      <c r="A91" s="108">
        <f t="shared" ref="A91:A93" si="15">A90+1</f>
        <v>23</v>
      </c>
      <c r="C91" s="110" t="str">
        <f>VLOOKUP($A91,DB_Trained,5,0)</f>
        <v>Recall</v>
      </c>
      <c r="D91" s="119">
        <f t="shared" si="14"/>
        <v>0.99955369951225737</v>
      </c>
      <c r="E91" s="119">
        <f t="shared" si="14"/>
        <v>0.9938081517745837</v>
      </c>
      <c r="F91" s="119">
        <f t="shared" si="14"/>
        <v>0.99406087602078697</v>
      </c>
      <c r="G91" s="119">
        <f t="shared" si="14"/>
        <v>0.96585036691314985</v>
      </c>
    </row>
    <row r="92" spans="1:8" x14ac:dyDescent="0.3">
      <c r="A92" s="108">
        <f t="shared" si="15"/>
        <v>24</v>
      </c>
      <c r="C92" s="110" t="str">
        <f>VLOOKUP($A92,DB_Trained,5,0)</f>
        <v>F1</v>
      </c>
      <c r="D92" s="119">
        <f t="shared" si="14"/>
        <v>0.9887814069361337</v>
      </c>
      <c r="E92" s="119">
        <f t="shared" si="14"/>
        <v>0.99312762973352042</v>
      </c>
      <c r="F92" s="119">
        <f t="shared" si="14"/>
        <v>0.98538217093159397</v>
      </c>
      <c r="G92" s="119">
        <f t="shared" si="14"/>
        <v>0.97716133840416664</v>
      </c>
    </row>
    <row r="93" spans="1:8" ht="15.6" x14ac:dyDescent="0.3">
      <c r="A93" s="108">
        <f t="shared" si="15"/>
        <v>25</v>
      </c>
      <c r="C93" s="110" t="str">
        <f>VLOOKUP($A93,DB_Trained,5,0)</f>
        <v>Kappa</v>
      </c>
      <c r="D93" s="119">
        <f t="shared" si="14"/>
        <v>0.98180000000000001</v>
      </c>
      <c r="E93" s="119">
        <f t="shared" si="14"/>
        <v>0.98899999999999999</v>
      </c>
      <c r="F93" s="119">
        <f t="shared" si="14"/>
        <v>0.97760000000000002</v>
      </c>
      <c r="G93" s="119">
        <f t="shared" si="14"/>
        <v>0.96760000000000002</v>
      </c>
      <c r="H93" s="126">
        <f>SUM(D89:G93)</f>
        <v>19.71262806801208</v>
      </c>
    </row>
  </sheetData>
  <mergeCells count="6">
    <mergeCell ref="Z5:AB5"/>
    <mergeCell ref="B5:D5"/>
    <mergeCell ref="R5:T5"/>
    <mergeCell ref="B42:H42"/>
    <mergeCell ref="B43:H43"/>
    <mergeCell ref="J5:L5"/>
  </mergeCells>
  <pageMargins left="0.7" right="0.7" top="0.75" bottom="0.75" header="0.3" footer="0.3"/>
  <pageSetup paperSize="9" orientation="portrait" r:id="rId1"/>
  <ignoredErrors>
    <ignoredError sqref="C82 C88 C76 C70" formula="1"/>
  </ignoredError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8BFFDD-E853-437A-9295-CD3B1782AEA1}">
  <dimension ref="A1:AM93"/>
  <sheetViews>
    <sheetView showGridLines="0" zoomScale="90" zoomScaleNormal="90" workbookViewId="0">
      <selection activeCell="E4" sqref="E4"/>
    </sheetView>
  </sheetViews>
  <sheetFormatPr defaultColWidth="8.69921875" defaultRowHeight="14.4" x14ac:dyDescent="0.3"/>
  <cols>
    <col min="1" max="1" width="5.19921875" style="108" customWidth="1"/>
    <col min="2" max="2" width="23.5" style="3" customWidth="1"/>
    <col min="3" max="3" width="19.69921875" style="3" customWidth="1"/>
    <col min="4" max="4" width="12.8984375" style="3" customWidth="1"/>
    <col min="5" max="5" width="10.5" style="3" customWidth="1"/>
    <col min="6" max="6" width="18.59765625" style="3" customWidth="1"/>
    <col min="7" max="7" width="14.5" style="3" customWidth="1"/>
    <col min="8" max="8" width="7.8984375" style="3" customWidth="1"/>
    <col min="9" max="9" width="7.69921875" style="3" customWidth="1"/>
    <col min="10" max="10" width="23.5" style="3" customWidth="1"/>
    <col min="11" max="11" width="15.19921875" style="3" customWidth="1"/>
    <col min="12" max="12" width="12.8984375" style="3" customWidth="1"/>
    <col min="13" max="13" width="10.5" style="3" customWidth="1"/>
    <col min="14" max="14" width="18.59765625" style="3" customWidth="1"/>
    <col min="15" max="15" width="14.5" style="3" customWidth="1"/>
    <col min="16" max="16" width="7.69921875" style="3" customWidth="1"/>
    <col min="17" max="17" width="5.19921875" style="3" customWidth="1"/>
    <col min="18" max="18" width="23.5" style="3" customWidth="1"/>
    <col min="19" max="19" width="15.19921875" style="3" customWidth="1"/>
    <col min="20" max="20" width="12.8984375" style="3" customWidth="1"/>
    <col min="21" max="21" width="10.5" style="3" customWidth="1"/>
    <col min="22" max="22" width="18.59765625" style="3" customWidth="1"/>
    <col min="23" max="23" width="14.5" style="3" customWidth="1"/>
    <col min="24" max="24" width="7.69921875" style="3" customWidth="1"/>
    <col min="25" max="25" width="5.19921875" style="3" customWidth="1"/>
    <col min="26" max="26" width="23.5" style="3" customWidth="1"/>
    <col min="27" max="27" width="15.19921875" style="3" customWidth="1"/>
    <col min="28" max="28" width="12.8984375" style="3" customWidth="1"/>
    <col min="29" max="29" width="10.5" style="3" customWidth="1"/>
    <col min="30" max="30" width="18.59765625" style="3" customWidth="1"/>
    <col min="31" max="31" width="14.5" style="3" customWidth="1"/>
    <col min="32" max="32" width="7.69921875" style="3" customWidth="1"/>
    <col min="33" max="34" width="8.69921875" style="3"/>
    <col min="35" max="35" width="11" style="3" customWidth="1"/>
    <col min="36" max="16384" width="8.69921875" style="3"/>
  </cols>
  <sheetData>
    <row r="1" spans="1:39" ht="39.6" customHeight="1" x14ac:dyDescent="0.4">
      <c r="A1" s="3"/>
      <c r="B1" s="102" t="s">
        <v>21</v>
      </c>
      <c r="C1" s="102" t="s">
        <v>14</v>
      </c>
      <c r="D1" s="114" t="s">
        <v>62</v>
      </c>
      <c r="G1" s="110"/>
      <c r="H1" s="108"/>
      <c r="J1" s="102" t="s">
        <v>21</v>
      </c>
      <c r="K1" s="102" t="s">
        <v>15</v>
      </c>
      <c r="L1" s="114" t="s">
        <v>62</v>
      </c>
      <c r="O1" s="110"/>
      <c r="P1" s="108"/>
      <c r="R1" s="102" t="s">
        <v>21</v>
      </c>
      <c r="S1" s="102" t="s">
        <v>16</v>
      </c>
      <c r="T1" s="114" t="s">
        <v>62</v>
      </c>
      <c r="W1" s="110"/>
      <c r="X1" s="108"/>
      <c r="Z1" s="102" t="s">
        <v>21</v>
      </c>
      <c r="AA1" s="115" t="s">
        <v>63</v>
      </c>
      <c r="AB1" s="114" t="s">
        <v>62</v>
      </c>
      <c r="AE1" s="110"/>
      <c r="AF1" s="108"/>
    </row>
    <row r="2" spans="1:39" ht="18" x14ac:dyDescent="0.35">
      <c r="A2" s="3"/>
      <c r="B2" s="103" t="s">
        <v>24</v>
      </c>
      <c r="C2" s="104">
        <v>32000</v>
      </c>
      <c r="D2" s="113"/>
      <c r="F2" s="110"/>
      <c r="G2" s="108"/>
      <c r="H2" s="108"/>
      <c r="J2" s="103" t="s">
        <v>24</v>
      </c>
      <c r="K2" s="104">
        <v>32000</v>
      </c>
      <c r="L2" s="113"/>
      <c r="O2" s="110"/>
      <c r="P2" s="108"/>
      <c r="R2" s="103" t="s">
        <v>24</v>
      </c>
      <c r="S2" s="104">
        <v>32000</v>
      </c>
      <c r="T2" s="113"/>
      <c r="W2" s="110"/>
      <c r="X2" s="108"/>
      <c r="Z2" s="103" t="s">
        <v>24</v>
      </c>
      <c r="AA2" s="104">
        <v>32000</v>
      </c>
      <c r="AB2" s="113"/>
      <c r="AE2" s="110"/>
      <c r="AF2" s="108"/>
    </row>
    <row r="3" spans="1:39" ht="18" x14ac:dyDescent="0.35">
      <c r="A3" s="3"/>
      <c r="B3" s="103" t="s">
        <v>25</v>
      </c>
      <c r="C3" s="104">
        <v>2825000</v>
      </c>
      <c r="D3" s="113"/>
      <c r="F3" s="110"/>
      <c r="G3" s="108"/>
      <c r="H3" s="108"/>
      <c r="J3" s="103" t="s">
        <v>25</v>
      </c>
      <c r="K3" s="104">
        <v>4595000</v>
      </c>
      <c r="L3" s="113"/>
      <c r="M3" s="110"/>
      <c r="N3" s="108"/>
      <c r="O3" s="110"/>
      <c r="P3" s="108"/>
      <c r="R3" s="103" t="s">
        <v>25</v>
      </c>
      <c r="S3" s="104">
        <v>4227500</v>
      </c>
      <c r="T3" s="113"/>
      <c r="W3" s="110"/>
      <c r="X3" s="108"/>
      <c r="Z3" s="103" t="s">
        <v>25</v>
      </c>
      <c r="AA3" s="104">
        <v>4100000</v>
      </c>
      <c r="AB3" s="113"/>
      <c r="AE3" s="110"/>
      <c r="AF3" s="108"/>
    </row>
    <row r="4" spans="1:39" ht="18" x14ac:dyDescent="0.35">
      <c r="B4" s="103" t="s">
        <v>64</v>
      </c>
      <c r="C4" s="122">
        <v>0.7</v>
      </c>
      <c r="D4" s="122"/>
      <c r="G4" s="110"/>
      <c r="H4" s="108"/>
      <c r="J4" s="103" t="s">
        <v>64</v>
      </c>
      <c r="K4" s="122">
        <v>0.7</v>
      </c>
      <c r="L4" s="122"/>
      <c r="M4" s="110"/>
      <c r="N4" s="108"/>
      <c r="O4" s="110"/>
      <c r="P4" s="108"/>
      <c r="R4" s="103" t="s">
        <v>64</v>
      </c>
      <c r="S4" s="122">
        <v>0.7</v>
      </c>
      <c r="T4" s="122"/>
      <c r="W4" s="110"/>
      <c r="X4" s="108"/>
      <c r="Z4" s="103" t="s">
        <v>64</v>
      </c>
      <c r="AA4" s="122">
        <v>0.7</v>
      </c>
      <c r="AB4" s="122"/>
      <c r="AE4"/>
      <c r="AF4" s="108"/>
      <c r="AG4"/>
      <c r="AH4"/>
      <c r="AI4"/>
    </row>
    <row r="5" spans="1:39" ht="28.8" x14ac:dyDescent="0.55000000000000004">
      <c r="B5" s="146" t="s">
        <v>26</v>
      </c>
      <c r="C5" s="146"/>
      <c r="D5" s="146"/>
      <c r="G5" s="110"/>
      <c r="H5" s="108"/>
      <c r="J5" s="146" t="s">
        <v>26</v>
      </c>
      <c r="K5" s="146"/>
      <c r="L5" s="146"/>
      <c r="O5" s="110"/>
      <c r="P5" s="108"/>
      <c r="R5" s="146" t="s">
        <v>26</v>
      </c>
      <c r="S5" s="146"/>
      <c r="T5" s="146"/>
      <c r="W5" s="110"/>
      <c r="X5" s="108"/>
      <c r="Z5" s="146" t="s">
        <v>26</v>
      </c>
      <c r="AA5" s="146"/>
      <c r="AB5" s="146"/>
      <c r="AE5" s="110"/>
      <c r="AF5" s="108"/>
    </row>
    <row r="6" spans="1:39" ht="21.6" thickBot="1" x14ac:dyDescent="0.45">
      <c r="A6" s="108">
        <v>1</v>
      </c>
      <c r="B6" s="59" t="s">
        <v>8</v>
      </c>
      <c r="E6" s="106" t="s">
        <v>27</v>
      </c>
      <c r="F6" s="107">
        <f>(C9+D10)/SUM(C9:D10)</f>
        <v>0.93965203539823006</v>
      </c>
      <c r="G6" s="111" t="s">
        <v>28</v>
      </c>
      <c r="H6" s="109">
        <v>1</v>
      </c>
      <c r="J6" s="59" t="s">
        <v>8</v>
      </c>
      <c r="M6" s="106" t="s">
        <v>27</v>
      </c>
      <c r="N6" s="107">
        <f>(K9+L10)/SUM(K9:L10)</f>
        <v>0.95946942328618068</v>
      </c>
      <c r="O6" s="111" t="s">
        <v>28</v>
      </c>
      <c r="P6" s="109">
        <v>1</v>
      </c>
      <c r="R6" s="59" t="s">
        <v>8</v>
      </c>
      <c r="U6" s="106" t="s">
        <v>27</v>
      </c>
      <c r="V6" s="107">
        <f>(S9+T10)/SUM(S9:T10)</f>
        <v>0.93886268480189239</v>
      </c>
      <c r="W6" s="111" t="s">
        <v>28</v>
      </c>
      <c r="X6" s="109">
        <v>1</v>
      </c>
      <c r="Z6" s="59" t="s">
        <v>8</v>
      </c>
      <c r="AC6" s="106" t="s">
        <v>27</v>
      </c>
      <c r="AD6" s="107">
        <f>(AA9+AB10)/SUM(AA9:AB10)</f>
        <v>0.93845365853658536</v>
      </c>
      <c r="AE6" s="111" t="s">
        <v>28</v>
      </c>
      <c r="AF6" s="109">
        <v>1</v>
      </c>
    </row>
    <row r="7" spans="1:39" ht="18.600000000000001" thickBot="1" x14ac:dyDescent="0.4">
      <c r="A7" s="108">
        <f>A6+1</f>
        <v>2</v>
      </c>
      <c r="B7" s="47" t="s">
        <v>26</v>
      </c>
      <c r="C7" s="48"/>
      <c r="D7" s="49"/>
      <c r="E7" s="106" t="s">
        <v>29</v>
      </c>
      <c r="F7" s="107">
        <f>C9/SUM(C9:D9)</f>
        <v>0.61231307306068983</v>
      </c>
      <c r="G7" s="111"/>
      <c r="H7" s="109"/>
      <c r="J7" s="47" t="s">
        <v>26</v>
      </c>
      <c r="K7" s="48"/>
      <c r="L7" s="49"/>
      <c r="M7" s="106" t="s">
        <v>29</v>
      </c>
      <c r="N7" s="107">
        <f>K9/SUM(K9:L9)</f>
        <v>0.38037569119594367</v>
      </c>
      <c r="O7" s="111"/>
      <c r="P7" s="109"/>
      <c r="R7" s="47" t="s">
        <v>26</v>
      </c>
      <c r="S7" s="48"/>
      <c r="T7" s="49"/>
      <c r="U7" s="106" t="s">
        <v>29</v>
      </c>
      <c r="V7" s="107">
        <f>S9/SUM(S9:T9)</f>
        <v>0.3438270366881872</v>
      </c>
      <c r="W7" s="111"/>
      <c r="X7" s="109"/>
      <c r="Z7" s="47" t="s">
        <v>26</v>
      </c>
      <c r="AA7" s="48"/>
      <c r="AB7" s="49"/>
      <c r="AC7" s="106" t="s">
        <v>29</v>
      </c>
      <c r="AD7" s="107">
        <f>AA9/SUM(AA9:AB9)</f>
        <v>0.69126112623497382</v>
      </c>
      <c r="AE7" s="111"/>
      <c r="AF7" s="109"/>
      <c r="AH7"/>
      <c r="AI7"/>
      <c r="AJ7"/>
      <c r="AK7"/>
      <c r="AL7"/>
      <c r="AM7"/>
    </row>
    <row r="8" spans="1:39" ht="15.6" x14ac:dyDescent="0.3">
      <c r="A8" s="108">
        <f t="shared" ref="A8:A10" si="0">A7+1</f>
        <v>3</v>
      </c>
      <c r="B8" s="44" t="s">
        <v>30</v>
      </c>
      <c r="C8" s="45" t="s">
        <v>31</v>
      </c>
      <c r="D8" s="46" t="s">
        <v>32</v>
      </c>
      <c r="E8" s="106" t="s">
        <v>33</v>
      </c>
      <c r="F8" s="107">
        <f>C9/SUM(C9:C10)</f>
        <v>1</v>
      </c>
      <c r="G8" s="111"/>
      <c r="H8" s="109"/>
      <c r="J8" s="44" t="s">
        <v>30</v>
      </c>
      <c r="K8" s="45" t="s">
        <v>31</v>
      </c>
      <c r="L8" s="46" t="s">
        <v>32</v>
      </c>
      <c r="M8" s="106" t="s">
        <v>33</v>
      </c>
      <c r="N8" s="107">
        <f>K9/SUM(K9:K10)</f>
        <v>1</v>
      </c>
      <c r="O8" s="111"/>
      <c r="P8" s="109"/>
      <c r="R8" s="44" t="s">
        <v>30</v>
      </c>
      <c r="S8" s="45" t="s">
        <v>31</v>
      </c>
      <c r="T8" s="46" t="s">
        <v>32</v>
      </c>
      <c r="U8" s="106" t="s">
        <v>33</v>
      </c>
      <c r="V8" s="107">
        <f>S9/SUM(S9:S10)</f>
        <v>1</v>
      </c>
      <c r="W8" s="111"/>
      <c r="X8" s="109"/>
      <c r="Z8" s="44" t="s">
        <v>30</v>
      </c>
      <c r="AA8" s="45" t="s">
        <v>31</v>
      </c>
      <c r="AB8" s="46" t="s">
        <v>32</v>
      </c>
      <c r="AC8" s="106" t="s">
        <v>33</v>
      </c>
      <c r="AD8" s="107">
        <f>AA9/SUM(AA9:AA10)</f>
        <v>1</v>
      </c>
      <c r="AE8" s="111"/>
      <c r="AF8" s="109"/>
      <c r="AH8"/>
      <c r="AI8"/>
      <c r="AJ8"/>
      <c r="AK8"/>
      <c r="AL8"/>
      <c r="AM8"/>
    </row>
    <row r="9" spans="1:39" ht="15.6" x14ac:dyDescent="0.3">
      <c r="A9" s="108">
        <f t="shared" si="0"/>
        <v>4</v>
      </c>
      <c r="B9" s="39" t="s">
        <v>31</v>
      </c>
      <c r="C9" s="36">
        <v>269261</v>
      </c>
      <c r="D9" s="40">
        <v>170483</v>
      </c>
      <c r="E9" s="106" t="s">
        <v>34</v>
      </c>
      <c r="F9" s="107">
        <f>(F7*F8)/(F7+F8) * 2</f>
        <v>0.75954612449841674</v>
      </c>
      <c r="G9" s="111"/>
      <c r="H9" s="109"/>
      <c r="J9" s="39" t="s">
        <v>31</v>
      </c>
      <c r="K9" s="36">
        <v>114328</v>
      </c>
      <c r="L9" s="40">
        <v>186238</v>
      </c>
      <c r="M9" s="106" t="s">
        <v>34</v>
      </c>
      <c r="N9" s="107">
        <f>(N7*N8)/(N7+N8) * 2</f>
        <v>0.55111908101828422</v>
      </c>
      <c r="O9" s="111"/>
      <c r="P9" s="109"/>
      <c r="R9" s="39" t="s">
        <v>31</v>
      </c>
      <c r="S9" s="36">
        <v>135429</v>
      </c>
      <c r="T9" s="40">
        <v>258458</v>
      </c>
      <c r="U9" s="106" t="s">
        <v>34</v>
      </c>
      <c r="V9" s="107">
        <f>(V7*V8)/(V7+V8) * 2</f>
        <v>0.51171322990425372</v>
      </c>
      <c r="W9" s="111"/>
      <c r="X9" s="109"/>
      <c r="Z9" s="39" t="s">
        <v>31</v>
      </c>
      <c r="AA9" s="36">
        <v>564985</v>
      </c>
      <c r="AB9" s="40">
        <v>252340</v>
      </c>
      <c r="AC9" s="106" t="s">
        <v>34</v>
      </c>
      <c r="AD9" s="107">
        <f>(AD7*AD8)/(AD7+AD8) * 2</f>
        <v>0.81745049952615545</v>
      </c>
      <c r="AE9" s="111"/>
      <c r="AF9" s="109"/>
      <c r="AH9"/>
      <c r="AI9"/>
      <c r="AJ9"/>
      <c r="AK9"/>
      <c r="AL9"/>
      <c r="AM9"/>
    </row>
    <row r="10" spans="1:39" ht="16.2" thickBot="1" x14ac:dyDescent="0.35">
      <c r="A10" s="108">
        <f t="shared" si="0"/>
        <v>5</v>
      </c>
      <c r="B10" s="41" t="s">
        <v>32</v>
      </c>
      <c r="C10" s="42">
        <v>0</v>
      </c>
      <c r="D10" s="43">
        <v>2385256</v>
      </c>
      <c r="E10" s="106" t="s">
        <v>35</v>
      </c>
      <c r="F10" s="107">
        <v>0.72729999999999995</v>
      </c>
      <c r="G10" s="111"/>
      <c r="H10" s="109"/>
      <c r="J10" s="41" t="s">
        <v>32</v>
      </c>
      <c r="K10" s="42">
        <v>0</v>
      </c>
      <c r="L10" s="43">
        <v>4294434</v>
      </c>
      <c r="M10" s="106" t="s">
        <v>35</v>
      </c>
      <c r="N10" s="107">
        <v>0.5343</v>
      </c>
      <c r="O10" s="111"/>
      <c r="P10" s="109"/>
      <c r="R10" s="41" t="s">
        <v>32</v>
      </c>
      <c r="S10" s="42">
        <v>0</v>
      </c>
      <c r="T10" s="43">
        <v>3833613</v>
      </c>
      <c r="U10" s="106" t="s">
        <v>35</v>
      </c>
      <c r="V10" s="107">
        <v>0.48730000000000001</v>
      </c>
      <c r="W10" s="111"/>
      <c r="X10" s="109"/>
      <c r="Z10" s="41" t="s">
        <v>32</v>
      </c>
      <c r="AA10" s="42">
        <v>0</v>
      </c>
      <c r="AB10" s="43">
        <v>3282675</v>
      </c>
      <c r="AC10" s="106" t="s">
        <v>35</v>
      </c>
      <c r="AD10" s="107">
        <v>0.78190000000000004</v>
      </c>
      <c r="AE10" s="111"/>
      <c r="AF10" s="109"/>
      <c r="AH10"/>
      <c r="AI10"/>
      <c r="AJ10"/>
      <c r="AK10"/>
      <c r="AL10"/>
      <c r="AM10"/>
    </row>
    <row r="11" spans="1:39" ht="15.6" x14ac:dyDescent="0.3">
      <c r="C11" s="54"/>
      <c r="D11" s="54"/>
      <c r="G11" s="110"/>
      <c r="H11" s="108"/>
      <c r="K11" s="54"/>
      <c r="L11" s="54"/>
      <c r="O11" s="110"/>
      <c r="P11" s="108"/>
      <c r="S11" s="54"/>
      <c r="T11" s="54"/>
      <c r="W11" s="110"/>
      <c r="X11" s="108"/>
      <c r="AA11" s="54"/>
      <c r="AB11" s="54"/>
      <c r="AE11" s="110"/>
      <c r="AF11" s="108"/>
      <c r="AH11"/>
      <c r="AI11"/>
      <c r="AJ11"/>
      <c r="AK11"/>
      <c r="AL11"/>
      <c r="AM11"/>
    </row>
    <row r="12" spans="1:39" ht="21.6" thickBot="1" x14ac:dyDescent="0.45">
      <c r="A12" s="108">
        <f>A10+1</f>
        <v>6</v>
      </c>
      <c r="B12" s="58" t="s">
        <v>9</v>
      </c>
      <c r="E12" s="106" t="s">
        <v>27</v>
      </c>
      <c r="F12" s="107">
        <f>(C15+D16)/SUM(C15:D16)</f>
        <v>0.89028743362831864</v>
      </c>
      <c r="G12" s="111" t="s">
        <v>36</v>
      </c>
      <c r="H12" s="109">
        <v>2</v>
      </c>
      <c r="J12" s="58" t="s">
        <v>9</v>
      </c>
      <c r="M12" s="106" t="s">
        <v>27</v>
      </c>
      <c r="N12" s="107">
        <f>(K15+L16)/SUM(K15:L16)</f>
        <v>0.90656169749727966</v>
      </c>
      <c r="O12" s="111" t="s">
        <v>36</v>
      </c>
      <c r="P12" s="109">
        <v>2</v>
      </c>
      <c r="R12" s="58" t="s">
        <v>9</v>
      </c>
      <c r="U12" s="106" t="s">
        <v>27</v>
      </c>
      <c r="V12" s="107">
        <f>(S15+T16)/SUM(S15:T16)</f>
        <v>0.88293979893554109</v>
      </c>
      <c r="W12" s="111" t="s">
        <v>36</v>
      </c>
      <c r="X12" s="109">
        <v>2</v>
      </c>
      <c r="Z12" s="58" t="s">
        <v>9</v>
      </c>
      <c r="AC12" s="106" t="s">
        <v>27</v>
      </c>
      <c r="AD12" s="107">
        <f>(AA15+AB16)/SUM(AA15:AB16)</f>
        <v>0.94034609756097565</v>
      </c>
      <c r="AE12" s="111" t="s">
        <v>36</v>
      </c>
      <c r="AF12" s="109">
        <v>2</v>
      </c>
      <c r="AH12"/>
      <c r="AI12"/>
      <c r="AJ12"/>
      <c r="AK12"/>
      <c r="AL12"/>
      <c r="AM12"/>
    </row>
    <row r="13" spans="1:39" ht="18.600000000000001" thickBot="1" x14ac:dyDescent="0.4">
      <c r="A13" s="108">
        <f>A12+1</f>
        <v>7</v>
      </c>
      <c r="B13" s="47" t="s">
        <v>26</v>
      </c>
      <c r="C13" s="48"/>
      <c r="D13" s="49"/>
      <c r="E13" s="106" t="s">
        <v>29</v>
      </c>
      <c r="F13" s="107">
        <f>C15/SUM(C15:D15)</f>
        <v>0.46485842984731124</v>
      </c>
      <c r="G13" s="111"/>
      <c r="H13" s="109"/>
      <c r="J13" s="47" t="s">
        <v>26</v>
      </c>
      <c r="K13" s="48"/>
      <c r="L13" s="49"/>
      <c r="M13" s="106" t="s">
        <v>29</v>
      </c>
      <c r="N13" s="107">
        <f>K15/SUM(K15:L15)</f>
        <v>0.21027916190728446</v>
      </c>
      <c r="O13" s="111"/>
      <c r="P13" s="109"/>
      <c r="R13" s="47" t="s">
        <v>26</v>
      </c>
      <c r="S13" s="48"/>
      <c r="T13" s="49"/>
      <c r="U13" s="106" t="s">
        <v>29</v>
      </c>
      <c r="V13" s="107">
        <f>S15/SUM(S15:T15)</f>
        <v>0.21486400941772266</v>
      </c>
      <c r="W13" s="111"/>
      <c r="X13" s="109"/>
      <c r="Z13" s="47" t="s">
        <v>26</v>
      </c>
      <c r="AA13" s="48"/>
      <c r="AB13" s="49"/>
      <c r="AC13" s="106" t="s">
        <v>29</v>
      </c>
      <c r="AD13" s="107">
        <f>AA15/SUM(AA15:AB15)</f>
        <v>0.69834197096468265</v>
      </c>
      <c r="AE13" s="111"/>
      <c r="AF13" s="109"/>
    </row>
    <row r="14" spans="1:39" x14ac:dyDescent="0.3">
      <c r="A14" s="108">
        <f t="shared" ref="A14:A16" si="1">A13+1</f>
        <v>8</v>
      </c>
      <c r="B14" s="44" t="s">
        <v>30</v>
      </c>
      <c r="C14" s="45" t="s">
        <v>31</v>
      </c>
      <c r="D14" s="46" t="s">
        <v>32</v>
      </c>
      <c r="E14" s="106" t="s">
        <v>33</v>
      </c>
      <c r="F14" s="107">
        <f>C15/SUM(C15:C16)</f>
        <v>0.9991829488860251</v>
      </c>
      <c r="G14" s="111"/>
      <c r="H14" s="109"/>
      <c r="J14" s="44" t="s">
        <v>30</v>
      </c>
      <c r="K14" s="45" t="s">
        <v>31</v>
      </c>
      <c r="L14" s="46" t="s">
        <v>32</v>
      </c>
      <c r="M14" s="106" t="s">
        <v>33</v>
      </c>
      <c r="N14" s="107">
        <f>K15/SUM(K15:K16)</f>
        <v>0.99993877265411801</v>
      </c>
      <c r="O14" s="111"/>
      <c r="P14" s="109"/>
      <c r="R14" s="44" t="s">
        <v>30</v>
      </c>
      <c r="S14" s="45" t="s">
        <v>31</v>
      </c>
      <c r="T14" s="46" t="s">
        <v>32</v>
      </c>
      <c r="U14" s="106" t="s">
        <v>33</v>
      </c>
      <c r="V14" s="107">
        <f>S15/SUM(S15:S16)</f>
        <v>1</v>
      </c>
      <c r="W14" s="111"/>
      <c r="X14" s="109"/>
      <c r="Z14" s="44" t="s">
        <v>30</v>
      </c>
      <c r="AA14" s="45" t="s">
        <v>31</v>
      </c>
      <c r="AB14" s="46" t="s">
        <v>32</v>
      </c>
      <c r="AC14" s="106" t="s">
        <v>33</v>
      </c>
      <c r="AD14" s="107">
        <f>AA15/SUM(AA15:AA16)</f>
        <v>0.99835393860013988</v>
      </c>
      <c r="AE14" s="111"/>
      <c r="AF14" s="109"/>
    </row>
    <row r="15" spans="1:39" x14ac:dyDescent="0.3">
      <c r="A15" s="108">
        <f t="shared" si="1"/>
        <v>9</v>
      </c>
      <c r="B15" s="39" t="s">
        <v>31</v>
      </c>
      <c r="C15" s="36">
        <v>269041</v>
      </c>
      <c r="D15" s="40">
        <v>309718</v>
      </c>
      <c r="E15" s="106" t="s">
        <v>34</v>
      </c>
      <c r="F15" s="107">
        <f>(F13*F14)/(F13+F14) * 2</f>
        <v>0.63451569538454278</v>
      </c>
      <c r="G15" s="111"/>
      <c r="H15" s="109"/>
      <c r="J15" s="39" t="s">
        <v>31</v>
      </c>
      <c r="K15" s="36">
        <v>114321</v>
      </c>
      <c r="L15" s="40">
        <v>429342</v>
      </c>
      <c r="M15" s="106" t="s">
        <v>34</v>
      </c>
      <c r="N15" s="107">
        <f>(N13*N14)/(N13+N14) * 2</f>
        <v>0.3474849959953859</v>
      </c>
      <c r="O15" s="111"/>
      <c r="P15" s="109"/>
      <c r="R15" s="39" t="s">
        <v>31</v>
      </c>
      <c r="S15" s="36">
        <v>135429</v>
      </c>
      <c r="T15" s="40">
        <v>494872</v>
      </c>
      <c r="U15" s="106" t="s">
        <v>34</v>
      </c>
      <c r="V15" s="107">
        <f>(V13*V14)/(V13+V14) * 2</f>
        <v>0.35372520340067654</v>
      </c>
      <c r="W15" s="111"/>
      <c r="X15" s="109"/>
      <c r="Z15" s="39" t="s">
        <v>31</v>
      </c>
      <c r="AA15" s="36">
        <v>564055</v>
      </c>
      <c r="AB15" s="40">
        <v>243651</v>
      </c>
      <c r="AC15" s="106" t="s">
        <v>34</v>
      </c>
      <c r="AD15" s="107">
        <f>(AD13*AD14)/(AD13+AD14) * 2</f>
        <v>0.8218237024938605</v>
      </c>
      <c r="AE15" s="111"/>
      <c r="AF15" s="109"/>
    </row>
    <row r="16" spans="1:39" ht="15" thickBot="1" x14ac:dyDescent="0.35">
      <c r="A16" s="108">
        <f t="shared" si="1"/>
        <v>10</v>
      </c>
      <c r="B16" s="41" t="s">
        <v>32</v>
      </c>
      <c r="C16" s="42">
        <v>220</v>
      </c>
      <c r="D16" s="43">
        <v>2246021</v>
      </c>
      <c r="E16" s="106" t="s">
        <v>35</v>
      </c>
      <c r="F16" s="107">
        <v>0.57989999999999997</v>
      </c>
      <c r="G16" s="111"/>
      <c r="H16" s="109"/>
      <c r="J16" s="41" t="s">
        <v>32</v>
      </c>
      <c r="K16" s="42">
        <v>7</v>
      </c>
      <c r="L16" s="43">
        <v>4051330</v>
      </c>
      <c r="M16" s="106" t="s">
        <v>35</v>
      </c>
      <c r="N16" s="107">
        <v>0.31950000000000001</v>
      </c>
      <c r="O16" s="111"/>
      <c r="P16" s="109"/>
      <c r="R16" s="41" t="s">
        <v>32</v>
      </c>
      <c r="S16" s="42">
        <v>0</v>
      </c>
      <c r="T16" s="43">
        <v>3597199</v>
      </c>
      <c r="U16" s="106" t="s">
        <v>35</v>
      </c>
      <c r="V16" s="107">
        <v>0.31769999999999998</v>
      </c>
      <c r="W16" s="111"/>
      <c r="X16" s="109"/>
      <c r="Z16" s="41" t="s">
        <v>32</v>
      </c>
      <c r="AA16" s="42">
        <v>930</v>
      </c>
      <c r="AB16" s="43">
        <v>3291364</v>
      </c>
      <c r="AC16" s="106" t="s">
        <v>35</v>
      </c>
      <c r="AD16" s="107">
        <v>0.7873</v>
      </c>
      <c r="AE16" s="111"/>
      <c r="AF16" s="109"/>
    </row>
    <row r="17" spans="1:32" x14ac:dyDescent="0.3">
      <c r="B17" s="37"/>
      <c r="C17" s="37"/>
      <c r="D17" s="37"/>
      <c r="G17" s="110"/>
      <c r="H17" s="108"/>
      <c r="J17" s="37"/>
      <c r="K17" s="37"/>
      <c r="L17" s="37"/>
      <c r="O17" s="110"/>
      <c r="P17" s="108"/>
      <c r="R17" s="37"/>
      <c r="S17" s="37"/>
      <c r="T17" s="37"/>
      <c r="W17" s="110"/>
      <c r="X17" s="108"/>
      <c r="Z17" s="37"/>
      <c r="AA17" s="37"/>
      <c r="AB17" s="37"/>
      <c r="AE17" s="110"/>
      <c r="AF17" s="108"/>
    </row>
    <row r="18" spans="1:32" ht="21.6" thickBot="1" x14ac:dyDescent="0.45">
      <c r="A18" s="108">
        <f>A16+1</f>
        <v>11</v>
      </c>
      <c r="B18" s="59" t="s">
        <v>37</v>
      </c>
      <c r="E18" s="106" t="s">
        <v>27</v>
      </c>
      <c r="F18" s="107">
        <f>(C21+D22)/SUM(C21:D22)</f>
        <v>0.89417168141592918</v>
      </c>
      <c r="G18" s="111" t="s">
        <v>38</v>
      </c>
      <c r="H18" s="109">
        <v>5</v>
      </c>
      <c r="J18" s="59" t="s">
        <v>37</v>
      </c>
      <c r="M18" s="106" t="s">
        <v>27</v>
      </c>
      <c r="N18" s="107">
        <f>(K21+L22)/SUM(K21:L22)</f>
        <v>0.91042176278563658</v>
      </c>
      <c r="O18" s="111" t="s">
        <v>38</v>
      </c>
      <c r="P18" s="109">
        <v>5</v>
      </c>
      <c r="R18" s="59" t="s">
        <v>37</v>
      </c>
      <c r="U18" s="106" t="s">
        <v>27</v>
      </c>
      <c r="V18" s="107">
        <f>(S21+T22)/SUM(S21:T22)</f>
        <v>0.89848515671200468</v>
      </c>
      <c r="W18" s="111" t="s">
        <v>38</v>
      </c>
      <c r="X18" s="109">
        <v>5</v>
      </c>
      <c r="Z18" s="59" t="s">
        <v>37</v>
      </c>
      <c r="AC18" s="106" t="s">
        <v>27</v>
      </c>
      <c r="AD18" s="107">
        <f>(AA21+AB22)/SUM(AA21:AB22)</f>
        <v>0.93997829268292687</v>
      </c>
      <c r="AE18" s="111" t="s">
        <v>38</v>
      </c>
      <c r="AF18" s="109">
        <v>5</v>
      </c>
    </row>
    <row r="19" spans="1:32" ht="18.600000000000001" thickBot="1" x14ac:dyDescent="0.4">
      <c r="A19" s="108">
        <f>A18+1</f>
        <v>12</v>
      </c>
      <c r="B19" s="47" t="s">
        <v>26</v>
      </c>
      <c r="C19" s="48"/>
      <c r="D19" s="49"/>
      <c r="E19" s="106" t="s">
        <v>29</v>
      </c>
      <c r="F19" s="107">
        <f>C21/SUM(C21:D21)</f>
        <v>0.47385395394690516</v>
      </c>
      <c r="G19" s="111"/>
      <c r="H19" s="109"/>
      <c r="J19" s="47" t="s">
        <v>26</v>
      </c>
      <c r="K19" s="48"/>
      <c r="L19" s="49"/>
      <c r="M19" s="106" t="s">
        <v>29</v>
      </c>
      <c r="N19" s="107">
        <f>K21/SUM(K21:L21)</f>
        <v>0.21737088487734016</v>
      </c>
      <c r="O19" s="111"/>
      <c r="P19" s="109"/>
      <c r="R19" s="47" t="s">
        <v>26</v>
      </c>
      <c r="S19" s="48"/>
      <c r="T19" s="49"/>
      <c r="U19" s="106" t="s">
        <v>29</v>
      </c>
      <c r="V19" s="107">
        <f>S21/SUM(S21:T21)</f>
        <v>0.23987438516568865</v>
      </c>
      <c r="W19" s="111"/>
      <c r="X19" s="109"/>
      <c r="Z19" s="47" t="s">
        <v>26</v>
      </c>
      <c r="AA19" s="48"/>
      <c r="AB19" s="49"/>
      <c r="AC19" s="106" t="s">
        <v>29</v>
      </c>
      <c r="AD19" s="107">
        <f>AA21/SUM(AA21:AB21)</f>
        <v>0.69683188654835615</v>
      </c>
      <c r="AE19" s="111"/>
      <c r="AF19" s="109"/>
    </row>
    <row r="20" spans="1:32" x14ac:dyDescent="0.3">
      <c r="A20" s="108">
        <f t="shared" ref="A20:A22" si="2">A19+1</f>
        <v>13</v>
      </c>
      <c r="B20" s="44" t="s">
        <v>30</v>
      </c>
      <c r="C20" s="45" t="s">
        <v>31</v>
      </c>
      <c r="D20" s="46" t="s">
        <v>32</v>
      </c>
      <c r="E20" s="106" t="s">
        <v>33</v>
      </c>
      <c r="F20" s="107">
        <f>C21/SUM(C21:C22)</f>
        <v>0.99965461021091062</v>
      </c>
      <c r="G20" s="111"/>
      <c r="H20" s="109"/>
      <c r="J20" s="44" t="s">
        <v>30</v>
      </c>
      <c r="K20" s="45" t="s">
        <v>31</v>
      </c>
      <c r="L20" s="46" t="s">
        <v>32</v>
      </c>
      <c r="M20" s="106" t="s">
        <v>33</v>
      </c>
      <c r="N20" s="107">
        <f>K21/SUM(K21:K22)</f>
        <v>0.99993877265411801</v>
      </c>
      <c r="O20" s="111"/>
      <c r="P20" s="109"/>
      <c r="R20" s="44" t="s">
        <v>30</v>
      </c>
      <c r="S20" s="45" t="s">
        <v>31</v>
      </c>
      <c r="T20" s="46" t="s">
        <v>32</v>
      </c>
      <c r="U20" s="106" t="s">
        <v>33</v>
      </c>
      <c r="V20" s="107">
        <f>S21/SUM(S21:S22)</f>
        <v>1</v>
      </c>
      <c r="W20" s="111"/>
      <c r="X20" s="109"/>
      <c r="Z20" s="44" t="s">
        <v>30</v>
      </c>
      <c r="AA20" s="45" t="s">
        <v>31</v>
      </c>
      <c r="AB20" s="46" t="s">
        <v>32</v>
      </c>
      <c r="AC20" s="106" t="s">
        <v>33</v>
      </c>
      <c r="AD20" s="107">
        <f>AA21/SUM(AA21:AA22)</f>
        <v>0.99911325079426883</v>
      </c>
      <c r="AE20" s="111"/>
      <c r="AF20" s="109"/>
    </row>
    <row r="21" spans="1:32" x14ac:dyDescent="0.3">
      <c r="A21" s="108">
        <f t="shared" si="2"/>
        <v>14</v>
      </c>
      <c r="B21" s="39" t="s">
        <v>31</v>
      </c>
      <c r="C21" s="36">
        <v>269168</v>
      </c>
      <c r="D21" s="40">
        <v>298872</v>
      </c>
      <c r="E21" s="106" t="s">
        <v>34</v>
      </c>
      <c r="F21" s="107">
        <f>(F19*F20)/(F19+F20) * 2</f>
        <v>0.64294202443326831</v>
      </c>
      <c r="G21" s="111"/>
      <c r="H21" s="109"/>
      <c r="J21" s="39" t="s">
        <v>31</v>
      </c>
      <c r="K21" s="36">
        <v>114321</v>
      </c>
      <c r="L21" s="40">
        <v>411605</v>
      </c>
      <c r="M21" s="106" t="s">
        <v>34</v>
      </c>
      <c r="N21" s="107">
        <f>(N19*N20)/(N19+N20) * 2</f>
        <v>0.35711139641454798</v>
      </c>
      <c r="O21" s="111"/>
      <c r="P21" s="109"/>
      <c r="R21" s="39" t="s">
        <v>31</v>
      </c>
      <c r="S21" s="36">
        <v>135429</v>
      </c>
      <c r="T21" s="40">
        <v>429154</v>
      </c>
      <c r="U21" s="106" t="s">
        <v>34</v>
      </c>
      <c r="V21" s="107">
        <f>(V19*V20)/(V19+V20) * 2</f>
        <v>0.38693336685656821</v>
      </c>
      <c r="W21" s="111"/>
      <c r="X21" s="109"/>
      <c r="Z21" s="39" t="s">
        <v>31</v>
      </c>
      <c r="AA21" s="36">
        <v>564484</v>
      </c>
      <c r="AB21" s="40">
        <v>245588</v>
      </c>
      <c r="AC21" s="106" t="s">
        <v>34</v>
      </c>
      <c r="AD21" s="107">
        <f>(AD19*AD20)/(AD19+AD20) * 2</f>
        <v>0.82103360078891274</v>
      </c>
      <c r="AE21" s="111"/>
      <c r="AF21" s="109"/>
    </row>
    <row r="22" spans="1:32" ht="15" thickBot="1" x14ac:dyDescent="0.35">
      <c r="A22" s="108">
        <f t="shared" si="2"/>
        <v>15</v>
      </c>
      <c r="B22" s="41" t="s">
        <v>32</v>
      </c>
      <c r="C22" s="42">
        <v>93</v>
      </c>
      <c r="D22" s="43">
        <v>2256867</v>
      </c>
      <c r="E22" s="106" t="s">
        <v>35</v>
      </c>
      <c r="F22" s="107">
        <v>0.58989999999999998</v>
      </c>
      <c r="G22" s="111"/>
      <c r="H22" s="109"/>
      <c r="J22" s="41" t="s">
        <v>32</v>
      </c>
      <c r="K22" s="42">
        <v>7</v>
      </c>
      <c r="L22" s="43">
        <v>4069067</v>
      </c>
      <c r="M22" s="106" t="s">
        <v>35</v>
      </c>
      <c r="N22" s="107">
        <v>0.32969999999999999</v>
      </c>
      <c r="O22" s="111"/>
      <c r="P22" s="109"/>
      <c r="R22" s="41" t="s">
        <v>32</v>
      </c>
      <c r="S22" s="42">
        <v>0</v>
      </c>
      <c r="T22" s="43">
        <v>3662917</v>
      </c>
      <c r="U22" s="106" t="s">
        <v>35</v>
      </c>
      <c r="V22" s="107">
        <v>0.35349999999999998</v>
      </c>
      <c r="W22" s="111"/>
      <c r="X22" s="109"/>
      <c r="Z22" s="41" t="s">
        <v>32</v>
      </c>
      <c r="AA22" s="42">
        <v>501</v>
      </c>
      <c r="AB22" s="43">
        <v>3289427</v>
      </c>
      <c r="AC22" s="106" t="s">
        <v>35</v>
      </c>
      <c r="AD22" s="107">
        <v>0.7863</v>
      </c>
      <c r="AE22" s="111"/>
      <c r="AF22" s="109"/>
    </row>
    <row r="23" spans="1:32" x14ac:dyDescent="0.3">
      <c r="A23" s="37"/>
      <c r="B23" s="37"/>
      <c r="C23" s="37"/>
      <c r="D23" s="37"/>
      <c r="G23" s="110"/>
      <c r="H23" s="108"/>
      <c r="I23" s="37"/>
      <c r="J23" s="37"/>
      <c r="K23" s="37"/>
      <c r="L23" s="37"/>
      <c r="O23" s="110"/>
      <c r="P23" s="108"/>
      <c r="Q23" s="37"/>
      <c r="R23" s="37"/>
      <c r="S23" s="37"/>
      <c r="T23" s="37"/>
      <c r="W23" s="110"/>
      <c r="X23" s="108"/>
      <c r="Y23" s="37"/>
      <c r="Z23" s="37"/>
      <c r="AA23" s="37"/>
      <c r="AB23" s="37"/>
      <c r="AE23" s="110"/>
      <c r="AF23" s="108"/>
    </row>
    <row r="24" spans="1:32" ht="21.6" thickBot="1" x14ac:dyDescent="0.45">
      <c r="A24" s="108">
        <f>A22+1</f>
        <v>16</v>
      </c>
      <c r="B24" s="58" t="s">
        <v>39</v>
      </c>
      <c r="E24" s="106" t="s">
        <v>27</v>
      </c>
      <c r="F24" s="107">
        <f>(C27+D28)/SUM(C27:D28)</f>
        <v>0.91204814159292036</v>
      </c>
      <c r="G24" s="111" t="s">
        <v>40</v>
      </c>
      <c r="H24" s="112">
        <v>4.8390519999999997</v>
      </c>
      <c r="J24" s="58" t="s">
        <v>39</v>
      </c>
      <c r="M24" s="106" t="s">
        <v>27</v>
      </c>
      <c r="N24" s="107">
        <f>(K27+L28)/SUM(K27:L28)</f>
        <v>0.91818803046789987</v>
      </c>
      <c r="O24" s="111" t="s">
        <v>40</v>
      </c>
      <c r="P24" s="112">
        <v>4.8390519999999997</v>
      </c>
      <c r="R24" s="58" t="s">
        <v>39</v>
      </c>
      <c r="U24" s="106" t="s">
        <v>27</v>
      </c>
      <c r="V24" s="107">
        <f>(S27+T28)/SUM(S27:T28)</f>
        <v>0.88473565937315202</v>
      </c>
      <c r="W24" s="111" t="s">
        <v>40</v>
      </c>
      <c r="X24" s="112">
        <v>4.8390519999999997</v>
      </c>
      <c r="Z24" s="58" t="s">
        <v>39</v>
      </c>
      <c r="AC24" s="106" t="s">
        <v>27</v>
      </c>
      <c r="AD24" s="107">
        <f>(AA27+AB28)/SUM(AA27:AB28)</f>
        <v>0.94669317073170733</v>
      </c>
      <c r="AE24" s="111" t="s">
        <v>40</v>
      </c>
      <c r="AF24" s="112">
        <v>4.8390519999999997</v>
      </c>
    </row>
    <row r="25" spans="1:32" ht="18.600000000000001" thickBot="1" x14ac:dyDescent="0.4">
      <c r="A25" s="108">
        <f>A24+1</f>
        <v>17</v>
      </c>
      <c r="B25" s="47" t="s">
        <v>26</v>
      </c>
      <c r="C25" s="48"/>
      <c r="D25" s="49"/>
      <c r="E25" s="106" t="s">
        <v>29</v>
      </c>
      <c r="F25" s="107">
        <f>C27/SUM(C27:D27)</f>
        <v>0.52009049756270975</v>
      </c>
      <c r="G25" s="111" t="s">
        <v>41</v>
      </c>
      <c r="H25" s="109">
        <v>32</v>
      </c>
      <c r="J25" s="47" t="s">
        <v>26</v>
      </c>
      <c r="K25" s="48"/>
      <c r="L25" s="49"/>
      <c r="M25" s="106" t="s">
        <v>29</v>
      </c>
      <c r="N25" s="107">
        <f>K27/SUM(K27:L27)</f>
        <v>0.23319612274704024</v>
      </c>
      <c r="O25" s="111" t="s">
        <v>41</v>
      </c>
      <c r="P25" s="109">
        <v>32</v>
      </c>
      <c r="R25" s="47" t="s">
        <v>26</v>
      </c>
      <c r="S25" s="48"/>
      <c r="T25" s="49"/>
      <c r="U25" s="106" t="s">
        <v>29</v>
      </c>
      <c r="V25" s="107">
        <f>S27/SUM(S27:T27)</f>
        <v>0.21748360791316651</v>
      </c>
      <c r="W25" s="111" t="s">
        <v>41</v>
      </c>
      <c r="X25" s="109">
        <v>32</v>
      </c>
      <c r="Z25" s="47" t="s">
        <v>26</v>
      </c>
      <c r="AA25" s="48"/>
      <c r="AB25" s="49"/>
      <c r="AC25" s="106" t="s">
        <v>29</v>
      </c>
      <c r="AD25" s="107">
        <f>AA27/SUM(AA27:AB27)</f>
        <v>0.7213005633014653</v>
      </c>
      <c r="AE25" s="111" t="s">
        <v>41</v>
      </c>
      <c r="AF25" s="109">
        <v>32</v>
      </c>
    </row>
    <row r="26" spans="1:32" x14ac:dyDescent="0.3">
      <c r="A26" s="108">
        <f t="shared" ref="A26:A28" si="3">A25+1</f>
        <v>18</v>
      </c>
      <c r="B26" s="44" t="s">
        <v>30</v>
      </c>
      <c r="C26" s="45" t="s">
        <v>31</v>
      </c>
      <c r="D26" s="46" t="s">
        <v>32</v>
      </c>
      <c r="E26" s="106" t="s">
        <v>33</v>
      </c>
      <c r="F26" s="107">
        <f>C27/SUM(C27:C28)</f>
        <v>0.99973631532230811</v>
      </c>
      <c r="G26" s="111"/>
      <c r="H26" s="109"/>
      <c r="J26" s="44" t="s">
        <v>30</v>
      </c>
      <c r="K26" s="45" t="s">
        <v>31</v>
      </c>
      <c r="L26" s="46" t="s">
        <v>32</v>
      </c>
      <c r="M26" s="106" t="s">
        <v>33</v>
      </c>
      <c r="N26" s="107">
        <f>K27/SUM(K27:K28)</f>
        <v>0.99995626618151279</v>
      </c>
      <c r="O26" s="111"/>
      <c r="P26" s="109"/>
      <c r="R26" s="44" t="s">
        <v>30</v>
      </c>
      <c r="S26" s="45" t="s">
        <v>31</v>
      </c>
      <c r="T26" s="46" t="s">
        <v>32</v>
      </c>
      <c r="U26" s="106" t="s">
        <v>33</v>
      </c>
      <c r="V26" s="107">
        <f>S27/SUM(S27:S28)</f>
        <v>1</v>
      </c>
      <c r="W26" s="111"/>
      <c r="X26" s="109"/>
      <c r="Z26" s="44" t="s">
        <v>30</v>
      </c>
      <c r="AA26" s="45" t="s">
        <v>31</v>
      </c>
      <c r="AB26" s="46" t="s">
        <v>32</v>
      </c>
      <c r="AC26" s="106" t="s">
        <v>33</v>
      </c>
      <c r="AD26" s="107">
        <f>AA27/SUM(AA27:AA28)</f>
        <v>0.99926015734931017</v>
      </c>
      <c r="AE26" s="111"/>
      <c r="AF26" s="109"/>
    </row>
    <row r="27" spans="1:32" x14ac:dyDescent="0.3">
      <c r="A27" s="108">
        <f t="shared" si="3"/>
        <v>19</v>
      </c>
      <c r="B27" s="39" t="s">
        <v>31</v>
      </c>
      <c r="C27" s="36">
        <v>269190</v>
      </c>
      <c r="D27" s="40">
        <v>248393</v>
      </c>
      <c r="E27" s="106" t="s">
        <v>34</v>
      </c>
      <c r="F27" s="107">
        <f>(F25*F26)/(F25+F26) * 2</f>
        <v>0.68422711490460619</v>
      </c>
      <c r="G27" s="111"/>
      <c r="H27" s="109"/>
      <c r="J27" s="39" t="s">
        <v>31</v>
      </c>
      <c r="K27" s="36">
        <v>114323</v>
      </c>
      <c r="L27" s="40">
        <v>375921</v>
      </c>
      <c r="M27" s="106" t="s">
        <v>34</v>
      </c>
      <c r="N27" s="107">
        <f>(N25*N26)/(N25+N26) * 2</f>
        <v>0.37819482212209626</v>
      </c>
      <c r="O27" s="111"/>
      <c r="P27" s="109"/>
      <c r="R27" s="39" t="s">
        <v>31</v>
      </c>
      <c r="S27" s="36">
        <v>135429</v>
      </c>
      <c r="T27" s="40">
        <v>487280</v>
      </c>
      <c r="U27" s="106" t="s">
        <v>34</v>
      </c>
      <c r="V27" s="107">
        <f>(V25*V26)/(V25+V26) * 2</f>
        <v>0.35726741041868365</v>
      </c>
      <c r="W27" s="111"/>
      <c r="X27" s="109"/>
      <c r="Z27" s="39" t="s">
        <v>31</v>
      </c>
      <c r="AA27" s="36">
        <v>564567</v>
      </c>
      <c r="AB27" s="40">
        <v>218140</v>
      </c>
      <c r="AC27" s="106" t="s">
        <v>34</v>
      </c>
      <c r="AD27" s="107">
        <f>(AD25*AD26)/(AD25+AD26) * 2</f>
        <v>0.83782793101094311</v>
      </c>
      <c r="AE27" s="111"/>
      <c r="AF27" s="109"/>
    </row>
    <row r="28" spans="1:32" ht="15" thickBot="1" x14ac:dyDescent="0.35">
      <c r="A28" s="108">
        <f t="shared" si="3"/>
        <v>20</v>
      </c>
      <c r="B28" s="41" t="s">
        <v>32</v>
      </c>
      <c r="C28" s="42">
        <v>71</v>
      </c>
      <c r="D28" s="43">
        <v>2307346</v>
      </c>
      <c r="E28" s="106" t="s">
        <v>35</v>
      </c>
      <c r="F28" s="107">
        <v>0.63900000000000001</v>
      </c>
      <c r="G28" s="111"/>
      <c r="H28" s="109"/>
      <c r="J28" s="41" t="s">
        <v>32</v>
      </c>
      <c r="K28" s="42">
        <v>5</v>
      </c>
      <c r="L28" s="43">
        <v>4104751</v>
      </c>
      <c r="M28" s="106" t="s">
        <v>35</v>
      </c>
      <c r="N28" s="107">
        <v>0.35199999999999998</v>
      </c>
      <c r="O28" s="111"/>
      <c r="P28" s="109"/>
      <c r="R28" s="41" t="s">
        <v>32</v>
      </c>
      <c r="S28" s="42">
        <v>0</v>
      </c>
      <c r="T28" s="43">
        <v>3604791</v>
      </c>
      <c r="U28" s="106" t="s">
        <v>35</v>
      </c>
      <c r="V28" s="107">
        <v>0.3216</v>
      </c>
      <c r="W28" s="111"/>
      <c r="X28" s="109"/>
      <c r="Z28" s="41" t="s">
        <v>32</v>
      </c>
      <c r="AA28" s="42">
        <v>418</v>
      </c>
      <c r="AB28" s="43">
        <v>3316875</v>
      </c>
      <c r="AC28" s="106" t="s">
        <v>35</v>
      </c>
      <c r="AD28" s="107">
        <v>0.80689999999999995</v>
      </c>
      <c r="AE28" s="111"/>
      <c r="AF28" s="109"/>
    </row>
    <row r="29" spans="1:32" ht="18" x14ac:dyDescent="0.35">
      <c r="B29" s="2"/>
      <c r="F29"/>
      <c r="G29" s="110"/>
      <c r="H29" s="108"/>
      <c r="J29" s="2"/>
      <c r="N29"/>
      <c r="O29" s="110"/>
      <c r="P29" s="108"/>
      <c r="R29" s="2"/>
      <c r="V29"/>
      <c r="W29" s="110"/>
      <c r="X29" s="108"/>
      <c r="Z29" s="2"/>
      <c r="AD29"/>
      <c r="AE29" s="110"/>
      <c r="AF29" s="108"/>
    </row>
    <row r="30" spans="1:32" ht="21.6" thickBot="1" x14ac:dyDescent="0.45">
      <c r="A30" s="108">
        <f>A28+1</f>
        <v>21</v>
      </c>
      <c r="B30" s="59" t="s">
        <v>42</v>
      </c>
      <c r="E30" s="106" t="s">
        <v>27</v>
      </c>
      <c r="F30" s="107">
        <f>(C33+D34)/SUM(C33:D34)</f>
        <v>0.91065699115044252</v>
      </c>
      <c r="G30" s="111" t="s">
        <v>43</v>
      </c>
      <c r="H30" s="109">
        <v>0.1</v>
      </c>
      <c r="J30" s="59" t="s">
        <v>42</v>
      </c>
      <c r="M30" s="106" t="s">
        <v>27</v>
      </c>
      <c r="N30" s="107">
        <f>(K33+L34)/SUM(K33:L34)</f>
        <v>0.91500043525571273</v>
      </c>
      <c r="O30" s="111" t="s">
        <v>43</v>
      </c>
      <c r="P30" s="109">
        <v>0.1</v>
      </c>
      <c r="R30" s="59" t="s">
        <v>42</v>
      </c>
      <c r="U30" s="106" t="s">
        <v>27</v>
      </c>
      <c r="V30" s="107">
        <f>(S33+T34)/SUM(S33:T34)</f>
        <v>0.88238840922531048</v>
      </c>
      <c r="W30" s="111" t="s">
        <v>43</v>
      </c>
      <c r="X30" s="109">
        <v>0.1</v>
      </c>
      <c r="Z30" s="59" t="s">
        <v>42</v>
      </c>
      <c r="AC30" s="106" t="s">
        <v>27</v>
      </c>
      <c r="AD30" s="107">
        <f>(AA33+AB34)/SUM(AA33:AB34)</f>
        <v>0.94143097560975608</v>
      </c>
      <c r="AE30" s="111" t="s">
        <v>43</v>
      </c>
      <c r="AF30" s="109">
        <v>0.1</v>
      </c>
    </row>
    <row r="31" spans="1:32" ht="18.600000000000001" thickBot="1" x14ac:dyDescent="0.4">
      <c r="A31" s="108">
        <f>A30+1</f>
        <v>22</v>
      </c>
      <c r="B31" s="47" t="s">
        <v>26</v>
      </c>
      <c r="C31" s="48"/>
      <c r="D31" s="49"/>
      <c r="E31" s="106" t="s">
        <v>29</v>
      </c>
      <c r="F31" s="107">
        <f>C33/SUM(C33:D33)</f>
        <v>0.51616681523228958</v>
      </c>
      <c r="G31" s="111" t="s">
        <v>44</v>
      </c>
      <c r="H31" s="109">
        <v>2</v>
      </c>
      <c r="J31" s="47" t="s">
        <v>26</v>
      </c>
      <c r="K31" s="48"/>
      <c r="L31" s="49"/>
      <c r="M31" s="106" t="s">
        <v>29</v>
      </c>
      <c r="N31" s="107">
        <f>K33/SUM(K33:L33)</f>
        <v>0.22643646972376763</v>
      </c>
      <c r="O31" s="111" t="s">
        <v>44</v>
      </c>
      <c r="P31" s="109">
        <v>2</v>
      </c>
      <c r="R31" s="47" t="s">
        <v>26</v>
      </c>
      <c r="S31" s="48"/>
      <c r="T31" s="49"/>
      <c r="U31" s="106" t="s">
        <v>29</v>
      </c>
      <c r="V31" s="107">
        <f>S33/SUM(S33:T33)</f>
        <v>0.21407232008497831</v>
      </c>
      <c r="W31" s="111" t="s">
        <v>44</v>
      </c>
      <c r="X31" s="109">
        <v>2</v>
      </c>
      <c r="Z31" s="47" t="s">
        <v>26</v>
      </c>
      <c r="AA31" s="48"/>
      <c r="AB31" s="49"/>
      <c r="AC31" s="106" t="s">
        <v>29</v>
      </c>
      <c r="AD31" s="107">
        <f>AA33/SUM(AA33:AB33)</f>
        <v>0.70174185647321263</v>
      </c>
      <c r="AE31" s="111" t="s">
        <v>44</v>
      </c>
      <c r="AF31" s="109">
        <v>2</v>
      </c>
    </row>
    <row r="32" spans="1:32" x14ac:dyDescent="0.3">
      <c r="A32" s="108">
        <f t="shared" ref="A32:A34" si="4">A31+1</f>
        <v>23</v>
      </c>
      <c r="B32" s="44" t="s">
        <v>30</v>
      </c>
      <c r="C32" s="45" t="s">
        <v>31</v>
      </c>
      <c r="D32" s="46" t="s">
        <v>32</v>
      </c>
      <c r="E32" s="106" t="s">
        <v>33</v>
      </c>
      <c r="F32" s="107">
        <f>C33/SUM(C33:C34)</f>
        <v>1</v>
      </c>
      <c r="G32" s="111" t="s">
        <v>45</v>
      </c>
      <c r="H32" s="109">
        <v>150</v>
      </c>
      <c r="J32" s="44" t="s">
        <v>30</v>
      </c>
      <c r="K32" s="45" t="s">
        <v>31</v>
      </c>
      <c r="L32" s="46" t="s">
        <v>32</v>
      </c>
      <c r="M32" s="106" t="s">
        <v>33</v>
      </c>
      <c r="N32" s="107">
        <f>K33/SUM(K33:K34)</f>
        <v>1</v>
      </c>
      <c r="O32" s="111" t="s">
        <v>45</v>
      </c>
      <c r="P32" s="109">
        <v>150</v>
      </c>
      <c r="R32" s="44" t="s">
        <v>30</v>
      </c>
      <c r="S32" s="45" t="s">
        <v>31</v>
      </c>
      <c r="T32" s="46" t="s">
        <v>32</v>
      </c>
      <c r="U32" s="106" t="s">
        <v>33</v>
      </c>
      <c r="V32" s="107">
        <f>S33/SUM(S33:S34)</f>
        <v>1</v>
      </c>
      <c r="W32" s="111" t="s">
        <v>45</v>
      </c>
      <c r="X32" s="109">
        <v>150</v>
      </c>
      <c r="Z32" s="44" t="s">
        <v>30</v>
      </c>
      <c r="AA32" s="45" t="s">
        <v>31</v>
      </c>
      <c r="AB32" s="46" t="s">
        <v>32</v>
      </c>
      <c r="AC32" s="106" t="s">
        <v>33</v>
      </c>
      <c r="AD32" s="107">
        <f>AA33/SUM(AA33:AA34)</f>
        <v>1</v>
      </c>
      <c r="AE32" s="111" t="s">
        <v>45</v>
      </c>
      <c r="AF32" s="109">
        <v>150</v>
      </c>
    </row>
    <row r="33" spans="1:33" x14ac:dyDescent="0.3">
      <c r="A33" s="108">
        <f t="shared" si="4"/>
        <v>24</v>
      </c>
      <c r="B33" s="39" t="s">
        <v>31</v>
      </c>
      <c r="C33" s="36">
        <v>269261</v>
      </c>
      <c r="D33" s="40">
        <v>252394</v>
      </c>
      <c r="E33" s="106" t="s">
        <v>34</v>
      </c>
      <c r="F33" s="107">
        <f>(F31*F32)/(F31+F32) * 2</f>
        <v>0.68088393710583683</v>
      </c>
      <c r="G33" s="111" t="s">
        <v>46</v>
      </c>
      <c r="H33" s="109">
        <v>10</v>
      </c>
      <c r="J33" s="39" t="s">
        <v>31</v>
      </c>
      <c r="K33" s="36">
        <v>114328</v>
      </c>
      <c r="L33" s="40">
        <v>390573</v>
      </c>
      <c r="M33" s="106" t="s">
        <v>34</v>
      </c>
      <c r="N33" s="107">
        <f>(N31*N32)/(N31+N32) * 2</f>
        <v>0.36925919167222471</v>
      </c>
      <c r="O33" s="111" t="s">
        <v>46</v>
      </c>
      <c r="P33" s="109">
        <v>10</v>
      </c>
      <c r="R33" s="39" t="s">
        <v>31</v>
      </c>
      <c r="S33" s="36">
        <v>135429</v>
      </c>
      <c r="T33" s="40">
        <v>497203</v>
      </c>
      <c r="U33" s="106" t="s">
        <v>34</v>
      </c>
      <c r="V33" s="107">
        <f>(V31*V32)/(V31+V32) * 2</f>
        <v>0.35265167740583103</v>
      </c>
      <c r="W33" s="111" t="s">
        <v>46</v>
      </c>
      <c r="X33" s="109">
        <v>10</v>
      </c>
      <c r="Z33" s="39" t="s">
        <v>31</v>
      </c>
      <c r="AA33" s="36">
        <v>564985</v>
      </c>
      <c r="AB33" s="40">
        <v>240133</v>
      </c>
      <c r="AC33" s="106" t="s">
        <v>34</v>
      </c>
      <c r="AD33" s="107">
        <f>(AD31*AD32)/(AD31+AD32) * 2</f>
        <v>0.82473361491800257</v>
      </c>
      <c r="AE33" s="111" t="s">
        <v>46</v>
      </c>
      <c r="AF33" s="109">
        <v>10</v>
      </c>
    </row>
    <row r="34" spans="1:33" ht="15" thickBot="1" x14ac:dyDescent="0.35">
      <c r="A34" s="108">
        <f t="shared" si="4"/>
        <v>25</v>
      </c>
      <c r="B34" s="41" t="s">
        <v>32</v>
      </c>
      <c r="C34" s="42">
        <v>0</v>
      </c>
      <c r="D34" s="43">
        <v>2303345</v>
      </c>
      <c r="E34" s="106" t="s">
        <v>35</v>
      </c>
      <c r="F34" s="107">
        <v>0.63500000000000001</v>
      </c>
      <c r="G34" s="111"/>
      <c r="H34" s="109"/>
      <c r="J34" s="41" t="s">
        <v>32</v>
      </c>
      <c r="K34" s="42">
        <v>0</v>
      </c>
      <c r="L34" s="43">
        <v>4090099</v>
      </c>
      <c r="M34" s="106" t="s">
        <v>35</v>
      </c>
      <c r="N34" s="107">
        <v>0.34260000000000002</v>
      </c>
      <c r="O34" s="111"/>
      <c r="P34" s="109"/>
      <c r="R34" s="41" t="s">
        <v>32</v>
      </c>
      <c r="S34" s="42">
        <v>0</v>
      </c>
      <c r="T34" s="43">
        <v>3594868</v>
      </c>
      <c r="U34" s="106" t="s">
        <v>35</v>
      </c>
      <c r="V34" s="107">
        <v>0.31659999999999999</v>
      </c>
      <c r="W34" s="111"/>
      <c r="X34" s="109"/>
      <c r="Z34" s="41" t="s">
        <v>32</v>
      </c>
      <c r="AA34" s="42">
        <v>0</v>
      </c>
      <c r="AB34" s="43">
        <v>3294882</v>
      </c>
      <c r="AC34" s="106" t="s">
        <v>35</v>
      </c>
      <c r="AD34" s="107">
        <v>0.79090000000000005</v>
      </c>
      <c r="AE34" s="111"/>
      <c r="AF34" s="109"/>
    </row>
    <row r="35" spans="1:33" x14ac:dyDescent="0.3">
      <c r="B35" s="37"/>
      <c r="C35" s="37"/>
      <c r="D35" s="37"/>
      <c r="G35" s="110"/>
      <c r="H35" s="108"/>
      <c r="J35" s="37"/>
      <c r="K35" s="37"/>
      <c r="L35" s="37"/>
      <c r="O35" s="110"/>
      <c r="P35" s="108"/>
      <c r="R35" s="37"/>
      <c r="S35" s="37"/>
      <c r="T35" s="37"/>
      <c r="W35" s="110"/>
      <c r="X35" s="108"/>
      <c r="Z35" s="37"/>
      <c r="AA35" s="37"/>
      <c r="AB35" s="37"/>
      <c r="AE35" s="110"/>
      <c r="AF35" s="108"/>
    </row>
    <row r="36" spans="1:33" ht="21.6" thickBot="1" x14ac:dyDescent="0.45">
      <c r="B36" s="59" t="s">
        <v>47</v>
      </c>
      <c r="F36" s="105"/>
      <c r="G36" s="110"/>
      <c r="H36" s="108"/>
      <c r="J36" s="59" t="s">
        <v>47</v>
      </c>
      <c r="N36" s="105"/>
      <c r="O36" s="110"/>
      <c r="P36" s="108"/>
      <c r="R36" s="59" t="s">
        <v>47</v>
      </c>
      <c r="V36" s="105"/>
      <c r="W36" s="110"/>
      <c r="X36" s="108"/>
      <c r="Z36" s="59" t="s">
        <v>47</v>
      </c>
      <c r="AD36" s="105"/>
      <c r="AE36" s="110"/>
      <c r="AF36" s="108"/>
    </row>
    <row r="37" spans="1:33" ht="18.600000000000001" thickBot="1" x14ac:dyDescent="0.4">
      <c r="B37" s="47" t="s">
        <v>26</v>
      </c>
      <c r="C37" s="48"/>
      <c r="D37" s="49"/>
      <c r="F37" s="105"/>
      <c r="G37" s="110"/>
      <c r="H37" s="108"/>
      <c r="J37" s="47" t="s">
        <v>26</v>
      </c>
      <c r="K37" s="48"/>
      <c r="L37" s="49"/>
      <c r="N37" s="105"/>
      <c r="O37" s="110"/>
      <c r="P37" s="108"/>
      <c r="R37" s="47" t="s">
        <v>26</v>
      </c>
      <c r="S37" s="48"/>
      <c r="T37" s="49"/>
      <c r="V37" s="105"/>
      <c r="W37" s="110"/>
      <c r="X37" s="108"/>
      <c r="Z37" s="47" t="s">
        <v>26</v>
      </c>
      <c r="AA37" s="48"/>
      <c r="AB37" s="49"/>
      <c r="AD37" s="105"/>
      <c r="AE37" s="110"/>
      <c r="AF37" s="108"/>
    </row>
    <row r="38" spans="1:33" x14ac:dyDescent="0.3">
      <c r="B38" s="44" t="s">
        <v>30</v>
      </c>
      <c r="C38" s="45" t="s">
        <v>31</v>
      </c>
      <c r="D38" s="46" t="s">
        <v>32</v>
      </c>
      <c r="F38" s="105"/>
      <c r="G38" s="110"/>
      <c r="H38" s="108"/>
      <c r="J38" s="44" t="s">
        <v>30</v>
      </c>
      <c r="K38" s="45" t="s">
        <v>31</v>
      </c>
      <c r="L38" s="46" t="s">
        <v>32</v>
      </c>
      <c r="N38" s="105"/>
      <c r="O38" s="110"/>
      <c r="P38" s="108"/>
      <c r="R38" s="44" t="s">
        <v>30</v>
      </c>
      <c r="S38" s="45" t="s">
        <v>31</v>
      </c>
      <c r="T38" s="46" t="s">
        <v>32</v>
      </c>
      <c r="V38" s="105"/>
      <c r="W38" s="110"/>
      <c r="X38" s="108"/>
      <c r="Z38" s="44" t="s">
        <v>30</v>
      </c>
      <c r="AA38" s="45" t="s">
        <v>31</v>
      </c>
      <c r="AB38" s="46" t="s">
        <v>32</v>
      </c>
      <c r="AD38" s="105"/>
      <c r="AE38" s="110"/>
      <c r="AF38" s="108"/>
    </row>
    <row r="39" spans="1:33" x14ac:dyDescent="0.3">
      <c r="B39" s="39" t="s">
        <v>31</v>
      </c>
      <c r="C39" s="36"/>
      <c r="D39" s="40"/>
      <c r="F39" s="105"/>
      <c r="G39" s="110"/>
      <c r="H39" s="108"/>
      <c r="J39" s="39" t="s">
        <v>31</v>
      </c>
      <c r="K39" s="36"/>
      <c r="L39" s="40"/>
      <c r="N39" s="105"/>
      <c r="O39" s="110"/>
      <c r="P39" s="108"/>
      <c r="R39" s="39" t="s">
        <v>31</v>
      </c>
      <c r="S39" s="36"/>
      <c r="T39" s="40"/>
      <c r="V39" s="105"/>
      <c r="W39" s="110"/>
      <c r="X39" s="108"/>
      <c r="Z39" s="39" t="s">
        <v>31</v>
      </c>
      <c r="AA39" s="36"/>
      <c r="AB39" s="40"/>
      <c r="AD39" s="105"/>
      <c r="AE39" s="110"/>
      <c r="AF39" s="108"/>
    </row>
    <row r="40" spans="1:33" ht="15" thickBot="1" x14ac:dyDescent="0.35">
      <c r="B40" s="41" t="s">
        <v>32</v>
      </c>
      <c r="C40" s="42"/>
      <c r="D40" s="43"/>
      <c r="F40" s="105"/>
      <c r="G40" s="110"/>
      <c r="H40" s="108"/>
      <c r="J40" s="41" t="s">
        <v>32</v>
      </c>
      <c r="K40" s="42"/>
      <c r="L40" s="43"/>
      <c r="N40" s="105"/>
      <c r="O40" s="110"/>
      <c r="P40" s="108"/>
      <c r="R40" s="41" t="s">
        <v>32</v>
      </c>
      <c r="S40" s="42"/>
      <c r="T40" s="43"/>
      <c r="V40" s="105"/>
      <c r="W40" s="110"/>
      <c r="X40" s="108"/>
      <c r="Z40" s="41" t="s">
        <v>32</v>
      </c>
      <c r="AA40" s="42"/>
      <c r="AB40" s="43"/>
      <c r="AD40" s="105"/>
      <c r="AE40" s="110"/>
      <c r="AF40" s="108"/>
    </row>
    <row r="41" spans="1:33" ht="15" thickBot="1" x14ac:dyDescent="0.35">
      <c r="A41" s="37"/>
      <c r="B41" s="37"/>
      <c r="C41" s="37"/>
      <c r="D41" s="37"/>
      <c r="F41" s="37"/>
      <c r="G41" s="37"/>
      <c r="H41" s="37"/>
      <c r="I41" s="37"/>
      <c r="J41" s="37"/>
      <c r="K41" s="37"/>
      <c r="L41" s="37"/>
      <c r="N41" s="37"/>
      <c r="O41" s="37"/>
      <c r="P41" s="37"/>
      <c r="Q41" s="37"/>
      <c r="R41" s="37"/>
      <c r="S41" s="37"/>
      <c r="T41" s="37"/>
      <c r="V41" s="37"/>
      <c r="W41" s="37"/>
      <c r="X41" s="37"/>
      <c r="Y41" s="37"/>
      <c r="Z41" s="37"/>
      <c r="AA41" s="37"/>
      <c r="AB41" s="37"/>
      <c r="AD41" s="37"/>
      <c r="AE41" s="37"/>
      <c r="AF41" s="37"/>
    </row>
    <row r="42" spans="1:33" s="4" customFormat="1" ht="33.6" customHeight="1" thickBot="1" x14ac:dyDescent="0.35">
      <c r="A42" s="117"/>
      <c r="B42" s="147" t="s">
        <v>48</v>
      </c>
      <c r="C42" s="148"/>
      <c r="D42" s="148"/>
      <c r="E42" s="148"/>
      <c r="F42" s="148"/>
      <c r="G42" s="148"/>
      <c r="H42" s="149"/>
      <c r="J42"/>
      <c r="K42"/>
      <c r="L42"/>
      <c r="M42"/>
      <c r="N42"/>
      <c r="O42"/>
      <c r="P42"/>
      <c r="R42"/>
      <c r="S42"/>
      <c r="T42"/>
      <c r="U42"/>
      <c r="V42"/>
      <c r="W42"/>
      <c r="X42"/>
      <c r="Z42"/>
      <c r="AA42"/>
      <c r="AB42"/>
      <c r="AC42"/>
      <c r="AD42"/>
      <c r="AE42"/>
      <c r="AF42"/>
      <c r="AG42"/>
    </row>
    <row r="43" spans="1:33" ht="22.95" customHeight="1" thickBot="1" x14ac:dyDescent="0.35">
      <c r="B43" s="150" t="s">
        <v>49</v>
      </c>
      <c r="C43" s="151"/>
      <c r="D43" s="151"/>
      <c r="E43" s="151"/>
      <c r="F43" s="151"/>
      <c r="G43" s="151"/>
      <c r="H43" s="152"/>
      <c r="J43"/>
      <c r="K43"/>
      <c r="L43"/>
      <c r="M43"/>
      <c r="N43"/>
      <c r="O43"/>
      <c r="P43"/>
      <c r="R43"/>
      <c r="S43"/>
      <c r="T43"/>
      <c r="U43"/>
      <c r="V43"/>
      <c r="W43"/>
      <c r="X43"/>
      <c r="Z43"/>
      <c r="AA43"/>
      <c r="AB43"/>
      <c r="AC43"/>
      <c r="AD43"/>
      <c r="AE43"/>
      <c r="AF43"/>
      <c r="AG43"/>
    </row>
    <row r="44" spans="1:33" ht="15.6" x14ac:dyDescent="0.3">
      <c r="B44" s="5" t="s">
        <v>50</v>
      </c>
      <c r="C44" s="6"/>
      <c r="D44" s="6"/>
      <c r="E44" s="7"/>
      <c r="F44" s="6"/>
      <c r="G44" s="6"/>
      <c r="H44" s="8"/>
      <c r="J44"/>
      <c r="K44"/>
      <c r="L44"/>
      <c r="M44"/>
      <c r="N44"/>
      <c r="O44"/>
      <c r="P44"/>
      <c r="R44"/>
      <c r="S44"/>
      <c r="T44"/>
      <c r="U44"/>
      <c r="V44"/>
      <c r="W44"/>
      <c r="X44"/>
      <c r="Z44"/>
      <c r="AA44"/>
      <c r="AB44"/>
      <c r="AC44"/>
      <c r="AD44"/>
      <c r="AE44"/>
      <c r="AF44"/>
      <c r="AG44"/>
    </row>
    <row r="45" spans="1:33" ht="15.6" x14ac:dyDescent="0.3">
      <c r="B45" s="9" t="s">
        <v>40</v>
      </c>
      <c r="C45" s="10"/>
      <c r="D45" s="10"/>
      <c r="E45" s="10"/>
      <c r="F45" s="13"/>
      <c r="G45" s="10"/>
      <c r="H45" s="12"/>
      <c r="J45"/>
      <c r="K45"/>
      <c r="L45"/>
      <c r="M45"/>
      <c r="N45"/>
      <c r="O45"/>
      <c r="P45"/>
      <c r="R45"/>
      <c r="S45"/>
      <c r="T45"/>
      <c r="U45"/>
      <c r="V45"/>
      <c r="W45"/>
      <c r="X45"/>
      <c r="Z45"/>
      <c r="AA45"/>
      <c r="AB45"/>
      <c r="AC45"/>
      <c r="AD45"/>
      <c r="AE45"/>
      <c r="AF45"/>
      <c r="AG45"/>
    </row>
    <row r="46" spans="1:33" ht="15.6" x14ac:dyDescent="0.3">
      <c r="B46" s="9" t="s">
        <v>41</v>
      </c>
      <c r="C46" s="10"/>
      <c r="D46" s="10"/>
      <c r="E46" s="10"/>
      <c r="F46" s="11"/>
      <c r="G46" s="10"/>
      <c r="H46" s="12"/>
      <c r="J46"/>
      <c r="K46"/>
      <c r="L46"/>
      <c r="M46"/>
      <c r="N46"/>
      <c r="O46"/>
      <c r="P46"/>
      <c r="R46"/>
      <c r="S46"/>
      <c r="T46"/>
      <c r="U46"/>
      <c r="V46"/>
      <c r="W46"/>
      <c r="X46"/>
      <c r="Z46"/>
      <c r="AA46"/>
      <c r="AB46"/>
      <c r="AC46"/>
      <c r="AD46"/>
      <c r="AE46"/>
      <c r="AF46"/>
      <c r="AG46"/>
    </row>
    <row r="47" spans="1:33" ht="15.6" x14ac:dyDescent="0.3">
      <c r="B47" s="9" t="s">
        <v>43</v>
      </c>
      <c r="C47" s="10"/>
      <c r="D47" s="10"/>
      <c r="E47" s="10"/>
      <c r="F47" s="10"/>
      <c r="G47" s="13"/>
      <c r="H47" s="12"/>
      <c r="J47"/>
      <c r="K47"/>
      <c r="L47"/>
      <c r="M47"/>
      <c r="N47"/>
      <c r="O47"/>
      <c r="P47"/>
      <c r="R47"/>
      <c r="S47"/>
      <c r="T47"/>
      <c r="U47"/>
      <c r="V47"/>
      <c r="W47"/>
      <c r="X47"/>
      <c r="Z47"/>
      <c r="AA47"/>
      <c r="AB47"/>
      <c r="AC47"/>
      <c r="AD47"/>
      <c r="AE47"/>
      <c r="AF47"/>
      <c r="AG47"/>
    </row>
    <row r="48" spans="1:33" ht="15.6" x14ac:dyDescent="0.3">
      <c r="B48" s="9" t="s">
        <v>44</v>
      </c>
      <c r="C48" s="10"/>
      <c r="D48" s="10"/>
      <c r="E48" s="10"/>
      <c r="F48" s="10"/>
      <c r="G48" s="11"/>
      <c r="H48" s="12"/>
      <c r="J48"/>
      <c r="K48"/>
      <c r="L48"/>
      <c r="M48"/>
      <c r="N48"/>
      <c r="O48"/>
      <c r="P48"/>
      <c r="R48"/>
      <c r="S48"/>
      <c r="T48"/>
      <c r="U48"/>
      <c r="V48"/>
      <c r="W48"/>
      <c r="X48"/>
      <c r="Z48"/>
      <c r="AA48"/>
      <c r="AB48"/>
      <c r="AC48"/>
      <c r="AD48"/>
      <c r="AE48"/>
      <c r="AF48"/>
      <c r="AG48"/>
    </row>
    <row r="49" spans="1:33" ht="15.6" x14ac:dyDescent="0.3">
      <c r="B49" s="9" t="s">
        <v>45</v>
      </c>
      <c r="C49" s="10"/>
      <c r="D49" s="10"/>
      <c r="E49" s="10"/>
      <c r="F49" s="10"/>
      <c r="G49" s="11"/>
      <c r="H49" s="12"/>
      <c r="J49"/>
      <c r="K49"/>
      <c r="L49"/>
      <c r="M49"/>
      <c r="N49"/>
      <c r="O49"/>
      <c r="P49"/>
      <c r="R49"/>
      <c r="S49"/>
      <c r="T49"/>
      <c r="U49"/>
      <c r="V49"/>
      <c r="W49"/>
      <c r="X49"/>
      <c r="Z49"/>
      <c r="AA49"/>
      <c r="AB49"/>
      <c r="AC49"/>
      <c r="AD49"/>
      <c r="AE49"/>
      <c r="AF49"/>
      <c r="AG49"/>
    </row>
    <row r="50" spans="1:33" ht="15.6" x14ac:dyDescent="0.3">
      <c r="B50" s="9" t="s">
        <v>46</v>
      </c>
      <c r="C50" s="10"/>
      <c r="D50" s="10"/>
      <c r="E50" s="10"/>
      <c r="F50" s="10"/>
      <c r="G50" s="11"/>
      <c r="H50" s="12"/>
      <c r="J50"/>
      <c r="K50"/>
      <c r="L50"/>
      <c r="M50"/>
      <c r="N50"/>
      <c r="O50"/>
      <c r="P50"/>
      <c r="R50"/>
      <c r="S50"/>
      <c r="T50"/>
      <c r="U50"/>
      <c r="V50"/>
      <c r="W50"/>
      <c r="X50"/>
      <c r="Z50"/>
      <c r="AA50"/>
      <c r="AB50"/>
      <c r="AC50"/>
      <c r="AD50"/>
      <c r="AE50"/>
      <c r="AF50"/>
      <c r="AG50"/>
    </row>
    <row r="51" spans="1:33" ht="15.6" x14ac:dyDescent="0.3">
      <c r="B51" s="14" t="s">
        <v>51</v>
      </c>
      <c r="C51" s="15"/>
      <c r="D51" s="16"/>
      <c r="E51" s="15"/>
      <c r="F51" s="15"/>
      <c r="G51" s="15"/>
      <c r="H51" s="12"/>
      <c r="J51"/>
      <c r="K51"/>
      <c r="L51"/>
      <c r="M51"/>
      <c r="N51"/>
      <c r="O51"/>
      <c r="P51"/>
      <c r="R51"/>
      <c r="S51"/>
      <c r="T51"/>
      <c r="U51"/>
      <c r="V51"/>
      <c r="W51"/>
      <c r="X51"/>
      <c r="Z51"/>
      <c r="AA51"/>
      <c r="AB51"/>
      <c r="AC51"/>
      <c r="AD51"/>
      <c r="AE51"/>
      <c r="AF51"/>
      <c r="AG51"/>
    </row>
    <row r="52" spans="1:33" ht="15.6" x14ac:dyDescent="0.3">
      <c r="B52" s="17" t="s">
        <v>52</v>
      </c>
      <c r="C52" s="18"/>
      <c r="D52" s="19"/>
      <c r="E52" s="19"/>
      <c r="F52" s="19"/>
      <c r="G52" s="20"/>
      <c r="H52" s="21"/>
      <c r="J52"/>
      <c r="K52"/>
      <c r="L52"/>
      <c r="M52"/>
      <c r="N52"/>
      <c r="O52"/>
      <c r="P52"/>
      <c r="R52"/>
      <c r="S52"/>
      <c r="T52"/>
      <c r="U52"/>
      <c r="V52"/>
      <c r="W52"/>
      <c r="X52"/>
      <c r="Z52"/>
      <c r="AA52"/>
      <c r="AB52"/>
      <c r="AC52"/>
      <c r="AD52"/>
      <c r="AE52"/>
      <c r="AF52"/>
      <c r="AG52"/>
    </row>
    <row r="53" spans="1:33" ht="4.95" customHeight="1" thickBot="1" x14ac:dyDescent="0.35">
      <c r="B53" s="22"/>
      <c r="C53" s="23"/>
      <c r="D53" s="23"/>
      <c r="E53" s="23"/>
      <c r="F53" s="23"/>
      <c r="G53" s="24"/>
      <c r="H53" s="25"/>
      <c r="J53"/>
      <c r="K53"/>
      <c r="L53"/>
      <c r="M53"/>
      <c r="N53"/>
      <c r="O53"/>
      <c r="P53"/>
      <c r="R53"/>
      <c r="S53"/>
      <c r="T53"/>
      <c r="U53"/>
      <c r="V53"/>
      <c r="W53"/>
      <c r="X53"/>
      <c r="Z53"/>
      <c r="AA53"/>
      <c r="AB53"/>
      <c r="AC53"/>
      <c r="AD53"/>
      <c r="AE53"/>
      <c r="AF53"/>
      <c r="AG53"/>
    </row>
    <row r="54" spans="1:33" s="28" customFormat="1" ht="31.8" thickBot="1" x14ac:dyDescent="0.35">
      <c r="A54" s="118"/>
      <c r="B54" s="38" t="s">
        <v>53</v>
      </c>
      <c r="C54" s="26" t="s">
        <v>54</v>
      </c>
      <c r="D54" s="26" t="s">
        <v>9</v>
      </c>
      <c r="E54" s="26" t="s">
        <v>37</v>
      </c>
      <c r="F54" s="26" t="s">
        <v>11</v>
      </c>
      <c r="G54" s="26" t="s">
        <v>55</v>
      </c>
      <c r="H54" s="27" t="s">
        <v>56</v>
      </c>
      <c r="J54"/>
      <c r="K54"/>
      <c r="L54"/>
      <c r="M54"/>
      <c r="N54"/>
      <c r="O54"/>
      <c r="P54"/>
      <c r="R54"/>
      <c r="S54"/>
      <c r="T54"/>
      <c r="U54"/>
      <c r="V54"/>
      <c r="W54"/>
      <c r="X54"/>
      <c r="Z54"/>
      <c r="AA54"/>
      <c r="AB54"/>
      <c r="AC54"/>
      <c r="AD54"/>
      <c r="AE54"/>
      <c r="AF54"/>
      <c r="AG54"/>
    </row>
    <row r="55" spans="1:33" s="28" customFormat="1" ht="15.6" x14ac:dyDescent="0.3">
      <c r="A55" s="118"/>
      <c r="B55" s="29" t="s">
        <v>57</v>
      </c>
      <c r="C55" s="30"/>
      <c r="D55" s="30"/>
      <c r="E55" s="30"/>
      <c r="F55" s="30"/>
      <c r="G55" s="30"/>
      <c r="H55" s="31"/>
      <c r="J55"/>
      <c r="K55"/>
      <c r="L55"/>
      <c r="M55"/>
      <c r="N55"/>
      <c r="O55"/>
      <c r="P55"/>
      <c r="R55"/>
      <c r="S55"/>
      <c r="T55"/>
      <c r="U55"/>
      <c r="V55"/>
      <c r="W55"/>
      <c r="X55"/>
      <c r="Z55"/>
      <c r="AA55"/>
      <c r="AB55"/>
      <c r="AC55"/>
      <c r="AD55"/>
      <c r="AE55"/>
      <c r="AF55"/>
      <c r="AG55"/>
    </row>
    <row r="56" spans="1:33" ht="15.6" x14ac:dyDescent="0.3">
      <c r="B56" s="32" t="s">
        <v>27</v>
      </c>
      <c r="C56" s="52"/>
      <c r="D56" s="52"/>
      <c r="E56" s="52"/>
      <c r="F56" s="52"/>
      <c r="G56" s="52"/>
      <c r="H56" s="55"/>
      <c r="J56"/>
      <c r="K56"/>
      <c r="L56"/>
      <c r="M56"/>
      <c r="N56"/>
      <c r="O56"/>
      <c r="P56"/>
      <c r="R56"/>
      <c r="S56"/>
      <c r="T56"/>
      <c r="U56"/>
      <c r="V56"/>
      <c r="W56"/>
      <c r="X56"/>
      <c r="Z56"/>
      <c r="AA56"/>
      <c r="AB56"/>
      <c r="AC56"/>
      <c r="AD56"/>
      <c r="AE56"/>
      <c r="AF56"/>
      <c r="AG56"/>
    </row>
    <row r="57" spans="1:33" ht="15.6" x14ac:dyDescent="0.3">
      <c r="B57" s="34" t="s">
        <v>29</v>
      </c>
      <c r="C57" s="52"/>
      <c r="D57" s="52"/>
      <c r="E57" s="52"/>
      <c r="F57" s="52"/>
      <c r="G57" s="52"/>
      <c r="H57" s="56"/>
      <c r="J57"/>
      <c r="K57"/>
      <c r="L57"/>
      <c r="M57"/>
      <c r="N57"/>
      <c r="O57"/>
      <c r="P57"/>
      <c r="R57"/>
      <c r="S57"/>
      <c r="T57"/>
      <c r="U57"/>
      <c r="V57"/>
      <c r="W57"/>
      <c r="X57"/>
      <c r="Z57"/>
      <c r="AA57"/>
      <c r="AB57"/>
      <c r="AC57"/>
      <c r="AD57"/>
      <c r="AE57"/>
      <c r="AF57"/>
      <c r="AG57"/>
    </row>
    <row r="58" spans="1:33" ht="15.6" x14ac:dyDescent="0.3">
      <c r="B58" s="34" t="s">
        <v>33</v>
      </c>
      <c r="C58" s="52"/>
      <c r="D58" s="52"/>
      <c r="E58" s="52"/>
      <c r="F58" s="52"/>
      <c r="G58" s="52"/>
      <c r="H58" s="56"/>
      <c r="J58"/>
      <c r="K58"/>
      <c r="L58"/>
      <c r="M58"/>
      <c r="N58"/>
      <c r="O58"/>
      <c r="P58"/>
      <c r="R58"/>
      <c r="S58"/>
      <c r="T58"/>
      <c r="U58"/>
      <c r="V58"/>
      <c r="W58"/>
      <c r="X58"/>
      <c r="Z58"/>
      <c r="AA58"/>
      <c r="AB58"/>
      <c r="AC58"/>
      <c r="AD58"/>
      <c r="AE58"/>
      <c r="AF58"/>
      <c r="AG58"/>
    </row>
    <row r="59" spans="1:33" ht="15.6" x14ac:dyDescent="0.3">
      <c r="B59" s="34" t="s">
        <v>34</v>
      </c>
      <c r="C59" s="52"/>
      <c r="D59" s="52"/>
      <c r="E59" s="52"/>
      <c r="F59" s="52"/>
      <c r="G59" s="52"/>
      <c r="H59" s="56"/>
      <c r="J59"/>
      <c r="K59"/>
      <c r="L59"/>
      <c r="M59"/>
      <c r="N59"/>
      <c r="O59"/>
      <c r="P59"/>
      <c r="R59"/>
      <c r="S59"/>
      <c r="T59"/>
      <c r="U59"/>
      <c r="V59"/>
      <c r="W59"/>
      <c r="X59"/>
      <c r="Z59"/>
      <c r="AA59"/>
      <c r="AB59"/>
      <c r="AC59"/>
      <c r="AD59"/>
      <c r="AE59"/>
      <c r="AF59"/>
      <c r="AG59"/>
    </row>
    <row r="60" spans="1:33" ht="16.2" thickBot="1" x14ac:dyDescent="0.35">
      <c r="B60" s="35" t="s">
        <v>35</v>
      </c>
      <c r="C60" s="57"/>
      <c r="D60" s="57"/>
      <c r="E60" s="57"/>
      <c r="F60" s="57"/>
      <c r="G60" s="57"/>
      <c r="H60" s="57"/>
      <c r="J60"/>
      <c r="K60"/>
      <c r="L60"/>
      <c r="M60"/>
      <c r="N60"/>
      <c r="O60"/>
      <c r="P60"/>
      <c r="R60"/>
      <c r="S60"/>
      <c r="T60"/>
      <c r="U60"/>
      <c r="V60"/>
      <c r="W60"/>
      <c r="X60"/>
      <c r="Z60"/>
      <c r="AA60"/>
      <c r="AB60"/>
      <c r="AC60"/>
      <c r="AD60"/>
      <c r="AE60"/>
      <c r="AF60"/>
      <c r="AG60"/>
    </row>
    <row r="61" spans="1:33" ht="15.6" x14ac:dyDescent="0.3">
      <c r="J61"/>
      <c r="K61"/>
      <c r="L61"/>
      <c r="M61"/>
      <c r="N61"/>
      <c r="O61"/>
      <c r="P61"/>
      <c r="R61"/>
      <c r="S61"/>
      <c r="T61"/>
      <c r="U61"/>
      <c r="V61"/>
      <c r="W61"/>
      <c r="X61"/>
      <c r="Z61"/>
      <c r="AA61"/>
      <c r="AB61"/>
      <c r="AC61"/>
      <c r="AD61"/>
      <c r="AE61"/>
      <c r="AF61"/>
      <c r="AG61"/>
    </row>
    <row r="62" spans="1:33" x14ac:dyDescent="0.3">
      <c r="C62" s="60"/>
      <c r="D62" s="60"/>
      <c r="E62" s="60"/>
      <c r="F62" s="60"/>
      <c r="G62" s="60"/>
      <c r="H62" s="60"/>
      <c r="K62" s="60"/>
      <c r="L62" s="60"/>
      <c r="M62" s="60"/>
      <c r="N62" s="60"/>
      <c r="O62" s="60"/>
      <c r="P62" s="60"/>
      <c r="S62" s="60"/>
      <c r="T62" s="60"/>
      <c r="U62" s="60"/>
      <c r="V62" s="60"/>
      <c r="W62" s="60"/>
      <c r="X62" s="60"/>
      <c r="AA62" s="60"/>
      <c r="AB62" s="60"/>
      <c r="AC62" s="60"/>
      <c r="AD62" s="60"/>
      <c r="AE62" s="60"/>
      <c r="AF62" s="60"/>
    </row>
    <row r="63" spans="1:33" hidden="1" x14ac:dyDescent="0.3">
      <c r="D63" s="108">
        <f>COLUMN(E5)</f>
        <v>5</v>
      </c>
      <c r="E63" s="108">
        <f>COLUMN(M5)</f>
        <v>13</v>
      </c>
      <c r="F63" s="108">
        <f>COLUMN(U5)</f>
        <v>21</v>
      </c>
      <c r="G63" s="108">
        <f>COLUMN(AC5)</f>
        <v>29</v>
      </c>
    </row>
    <row r="64" spans="1:33" ht="46.95" customHeight="1" x14ac:dyDescent="0.3">
      <c r="C64" s="120" t="str">
        <f>VLOOKUP(A65,DB_Untrained,2,0)</f>
        <v>Decision Trees</v>
      </c>
      <c r="D64" s="121" t="s">
        <v>14</v>
      </c>
      <c r="E64" s="121" t="s">
        <v>15</v>
      </c>
      <c r="F64" s="121" t="s">
        <v>16</v>
      </c>
      <c r="G64" s="121" t="s">
        <v>63</v>
      </c>
    </row>
    <row r="65" spans="1:10" x14ac:dyDescent="0.3">
      <c r="A65" s="108">
        <v>1</v>
      </c>
      <c r="C65" s="110" t="str">
        <f>VLOOKUP($A65,DB_Untrained,5,0)</f>
        <v>Accuracy</v>
      </c>
      <c r="D65" s="119">
        <f t="shared" ref="D65:G69" si="5">VLOOKUP($A65,DB_Untrained,D$63+1,0)</f>
        <v>0.93965203539823006</v>
      </c>
      <c r="E65" s="119">
        <f t="shared" si="5"/>
        <v>0.95946942328618068</v>
      </c>
      <c r="F65" s="119">
        <f t="shared" si="5"/>
        <v>0.93886268480189239</v>
      </c>
      <c r="G65" s="119">
        <f t="shared" si="5"/>
        <v>0.93845365853658536</v>
      </c>
      <c r="H65" s="60"/>
      <c r="I65" s="60"/>
      <c r="J65" s="60"/>
    </row>
    <row r="66" spans="1:10" x14ac:dyDescent="0.3">
      <c r="A66" s="108">
        <v>2</v>
      </c>
      <c r="C66" s="110" t="str">
        <f>VLOOKUP($A66,DB_Untrained,5,0)</f>
        <v>Precision</v>
      </c>
      <c r="D66" s="119">
        <f t="shared" si="5"/>
        <v>0.61231307306068983</v>
      </c>
      <c r="E66" s="119">
        <f t="shared" si="5"/>
        <v>0.38037569119594367</v>
      </c>
      <c r="F66" s="119">
        <f t="shared" si="5"/>
        <v>0.3438270366881872</v>
      </c>
      <c r="G66" s="119">
        <f t="shared" si="5"/>
        <v>0.69126112623497382</v>
      </c>
      <c r="H66" s="60"/>
      <c r="I66" s="60"/>
      <c r="J66" s="60"/>
    </row>
    <row r="67" spans="1:10" x14ac:dyDescent="0.3">
      <c r="A67" s="108">
        <v>3</v>
      </c>
      <c r="C67" s="110" t="str">
        <f>VLOOKUP($A67,DB_Untrained,5,0)</f>
        <v>Recall</v>
      </c>
      <c r="D67" s="119">
        <f t="shared" si="5"/>
        <v>1</v>
      </c>
      <c r="E67" s="119">
        <f t="shared" si="5"/>
        <v>1</v>
      </c>
      <c r="F67" s="119">
        <f t="shared" si="5"/>
        <v>1</v>
      </c>
      <c r="G67" s="119">
        <f t="shared" si="5"/>
        <v>1</v>
      </c>
      <c r="H67" s="60"/>
      <c r="I67" s="60"/>
      <c r="J67" s="60"/>
    </row>
    <row r="68" spans="1:10" x14ac:dyDescent="0.3">
      <c r="A68" s="108">
        <v>4</v>
      </c>
      <c r="C68" s="110" t="str">
        <f>VLOOKUP($A68,DB_Untrained,5,0)</f>
        <v>F1</v>
      </c>
      <c r="D68" s="119">
        <f t="shared" si="5"/>
        <v>0.75954612449841674</v>
      </c>
      <c r="E68" s="119">
        <f t="shared" si="5"/>
        <v>0.55111908101828422</v>
      </c>
      <c r="F68" s="119">
        <f t="shared" si="5"/>
        <v>0.51171322990425372</v>
      </c>
      <c r="G68" s="119">
        <f t="shared" si="5"/>
        <v>0.81745049952615545</v>
      </c>
      <c r="H68" s="60"/>
      <c r="I68" s="60"/>
      <c r="J68" s="60"/>
    </row>
    <row r="69" spans="1:10" x14ac:dyDescent="0.3">
      <c r="A69" s="108">
        <v>5</v>
      </c>
      <c r="C69" s="110" t="str">
        <f>VLOOKUP($A69,DB_Untrained,5,0)</f>
        <v>Kappa</v>
      </c>
      <c r="D69" s="119">
        <f t="shared" si="5"/>
        <v>0.72729999999999995</v>
      </c>
      <c r="E69" s="119">
        <f t="shared" si="5"/>
        <v>0.5343</v>
      </c>
      <c r="F69" s="119">
        <f t="shared" si="5"/>
        <v>0.48730000000000001</v>
      </c>
      <c r="G69" s="119">
        <f t="shared" si="5"/>
        <v>0.78190000000000004</v>
      </c>
      <c r="H69" s="124">
        <f>SUM(D65:G69)</f>
        <v>14.974843664149793</v>
      </c>
      <c r="I69" s="60"/>
      <c r="J69" s="60"/>
    </row>
    <row r="70" spans="1:10" ht="46.95" customHeight="1" x14ac:dyDescent="0.3">
      <c r="C70" s="120" t="str">
        <f>VLOOKUP(A71,DB_Untrained,2,0)</f>
        <v>Random Forests</v>
      </c>
      <c r="D70" s="121" t="str">
        <f t="shared" ref="D70:G70" si="6">D64</f>
        <v>Kingston</v>
      </c>
      <c r="E70" s="121" t="str">
        <f t="shared" si="6"/>
        <v>Mannum</v>
      </c>
      <c r="F70" s="121" t="str">
        <f t="shared" si="6"/>
        <v>Waikerie</v>
      </c>
      <c r="G70" s="121" t="str">
        <f t="shared" si="6"/>
        <v>Flinders Ranges</v>
      </c>
    </row>
    <row r="71" spans="1:10" x14ac:dyDescent="0.3">
      <c r="A71" s="108">
        <v>6</v>
      </c>
      <c r="C71" s="110" t="str">
        <f>VLOOKUP($A71,DB_Untrained,5,0)</f>
        <v>Accuracy</v>
      </c>
      <c r="D71" s="119">
        <f t="shared" ref="D71:G75" si="7">VLOOKUP($A71,DB_Untrained,D$63+1,0)</f>
        <v>0.89028743362831864</v>
      </c>
      <c r="E71" s="119">
        <f t="shared" si="7"/>
        <v>0.90656169749727966</v>
      </c>
      <c r="F71" s="119">
        <f t="shared" si="7"/>
        <v>0.88293979893554109</v>
      </c>
      <c r="G71" s="119">
        <f t="shared" si="7"/>
        <v>0.94034609756097565</v>
      </c>
    </row>
    <row r="72" spans="1:10" x14ac:dyDescent="0.3">
      <c r="A72" s="108">
        <v>7</v>
      </c>
      <c r="C72" s="110" t="str">
        <f>VLOOKUP($A72,DB_Untrained,5,0)</f>
        <v>Precision</v>
      </c>
      <c r="D72" s="119">
        <f t="shared" si="7"/>
        <v>0.46485842984731124</v>
      </c>
      <c r="E72" s="119">
        <f t="shared" si="7"/>
        <v>0.21027916190728446</v>
      </c>
      <c r="F72" s="119">
        <f t="shared" si="7"/>
        <v>0.21486400941772266</v>
      </c>
      <c r="G72" s="119">
        <f t="shared" si="7"/>
        <v>0.69834197096468265</v>
      </c>
    </row>
    <row r="73" spans="1:10" x14ac:dyDescent="0.3">
      <c r="A73" s="108">
        <v>8</v>
      </c>
      <c r="C73" s="110" t="str">
        <f>VLOOKUP($A73,DB_Untrained,5,0)</f>
        <v>Recall</v>
      </c>
      <c r="D73" s="119">
        <f t="shared" si="7"/>
        <v>0.9991829488860251</v>
      </c>
      <c r="E73" s="119">
        <f t="shared" si="7"/>
        <v>0.99993877265411801</v>
      </c>
      <c r="F73" s="119">
        <f t="shared" si="7"/>
        <v>1</v>
      </c>
      <c r="G73" s="119">
        <f t="shared" si="7"/>
        <v>0.99835393860013988</v>
      </c>
    </row>
    <row r="74" spans="1:10" x14ac:dyDescent="0.3">
      <c r="A74" s="108">
        <v>9</v>
      </c>
      <c r="C74" s="110" t="str">
        <f>VLOOKUP($A74,DB_Untrained,5,0)</f>
        <v>F1</v>
      </c>
      <c r="D74" s="119">
        <f t="shared" si="7"/>
        <v>0.63451569538454278</v>
      </c>
      <c r="E74" s="119">
        <f t="shared" si="7"/>
        <v>0.3474849959953859</v>
      </c>
      <c r="F74" s="119">
        <f t="shared" si="7"/>
        <v>0.35372520340067654</v>
      </c>
      <c r="G74" s="119">
        <f t="shared" si="7"/>
        <v>0.8218237024938605</v>
      </c>
    </row>
    <row r="75" spans="1:10" x14ac:dyDescent="0.3">
      <c r="A75" s="108">
        <v>10</v>
      </c>
      <c r="C75" s="110" t="str">
        <f>VLOOKUP($A75,DB_Untrained,5,0)</f>
        <v>Kappa</v>
      </c>
      <c r="D75" s="119">
        <f t="shared" si="7"/>
        <v>0.57989999999999997</v>
      </c>
      <c r="E75" s="119">
        <f t="shared" si="7"/>
        <v>0.31950000000000001</v>
      </c>
      <c r="F75" s="119">
        <f t="shared" si="7"/>
        <v>0.31769999999999998</v>
      </c>
      <c r="G75" s="119">
        <f t="shared" si="7"/>
        <v>0.7873</v>
      </c>
      <c r="H75" s="124">
        <f>SUM(D71:G75)</f>
        <v>13.367903857173866</v>
      </c>
    </row>
    <row r="76" spans="1:10" ht="46.95" customHeight="1" x14ac:dyDescent="0.3">
      <c r="C76" s="120" t="str">
        <f>VLOOKUP(A77,DB_Untrained,2,0)</f>
        <v>K Nearest Neighbours</v>
      </c>
      <c r="D76" s="121" t="str">
        <f t="shared" ref="D76:G76" si="8">D64</f>
        <v>Kingston</v>
      </c>
      <c r="E76" s="121" t="str">
        <f t="shared" si="8"/>
        <v>Mannum</v>
      </c>
      <c r="F76" s="121" t="str">
        <f t="shared" si="8"/>
        <v>Waikerie</v>
      </c>
      <c r="G76" s="121" t="str">
        <f t="shared" si="8"/>
        <v>Flinders Ranges</v>
      </c>
    </row>
    <row r="77" spans="1:10" x14ac:dyDescent="0.3">
      <c r="A77" s="108">
        <v>11</v>
      </c>
      <c r="C77" s="110" t="str">
        <f>VLOOKUP($A77,DB_Untrained,5,0)</f>
        <v>Accuracy</v>
      </c>
      <c r="D77" s="119">
        <f t="shared" ref="D77:G81" si="9">VLOOKUP($A77,DB_Untrained,D$63+1,0)</f>
        <v>0.89417168141592918</v>
      </c>
      <c r="E77" s="119">
        <f t="shared" si="9"/>
        <v>0.91042176278563658</v>
      </c>
      <c r="F77" s="119">
        <f t="shared" si="9"/>
        <v>0.89848515671200468</v>
      </c>
      <c r="G77" s="119">
        <f t="shared" si="9"/>
        <v>0.93997829268292687</v>
      </c>
    </row>
    <row r="78" spans="1:10" x14ac:dyDescent="0.3">
      <c r="A78" s="108">
        <v>12</v>
      </c>
      <c r="C78" s="110" t="str">
        <f>VLOOKUP($A78,DB_Untrained,5,0)</f>
        <v>Precision</v>
      </c>
      <c r="D78" s="119">
        <f t="shared" si="9"/>
        <v>0.47385395394690516</v>
      </c>
      <c r="E78" s="119">
        <f t="shared" si="9"/>
        <v>0.21737088487734016</v>
      </c>
      <c r="F78" s="119">
        <f t="shared" si="9"/>
        <v>0.23987438516568865</v>
      </c>
      <c r="G78" s="119">
        <f t="shared" si="9"/>
        <v>0.69683188654835615</v>
      </c>
    </row>
    <row r="79" spans="1:10" x14ac:dyDescent="0.3">
      <c r="A79" s="108">
        <v>13</v>
      </c>
      <c r="C79" s="110" t="str">
        <f>VLOOKUP($A79,DB_Untrained,5,0)</f>
        <v>Recall</v>
      </c>
      <c r="D79" s="119">
        <f t="shared" si="9"/>
        <v>0.99965461021091062</v>
      </c>
      <c r="E79" s="119">
        <f t="shared" si="9"/>
        <v>0.99993877265411801</v>
      </c>
      <c r="F79" s="119">
        <f t="shared" si="9"/>
        <v>1</v>
      </c>
      <c r="G79" s="119">
        <f t="shared" si="9"/>
        <v>0.99911325079426883</v>
      </c>
    </row>
    <row r="80" spans="1:10" x14ac:dyDescent="0.3">
      <c r="A80" s="108">
        <v>14</v>
      </c>
      <c r="C80" s="110" t="str">
        <f>VLOOKUP($A80,DB_Untrained,5,0)</f>
        <v>F1</v>
      </c>
      <c r="D80" s="119">
        <f t="shared" si="9"/>
        <v>0.64294202443326831</v>
      </c>
      <c r="E80" s="119">
        <f t="shared" si="9"/>
        <v>0.35711139641454798</v>
      </c>
      <c r="F80" s="119">
        <f t="shared" si="9"/>
        <v>0.38693336685656821</v>
      </c>
      <c r="G80" s="119">
        <f t="shared" si="9"/>
        <v>0.82103360078891274</v>
      </c>
    </row>
    <row r="81" spans="1:8" x14ac:dyDescent="0.3">
      <c r="A81" s="108">
        <v>15</v>
      </c>
      <c r="C81" s="110" t="str">
        <f>VLOOKUP($A81,DB_Untrained,5,0)</f>
        <v>Kappa</v>
      </c>
      <c r="D81" s="119">
        <f t="shared" si="9"/>
        <v>0.58989999999999998</v>
      </c>
      <c r="E81" s="119">
        <f t="shared" si="9"/>
        <v>0.32969999999999999</v>
      </c>
      <c r="F81" s="119">
        <f t="shared" si="9"/>
        <v>0.35349999999999998</v>
      </c>
      <c r="G81" s="119">
        <f t="shared" si="9"/>
        <v>0.7863</v>
      </c>
      <c r="H81" s="124">
        <f>SUM(D77:G81)</f>
        <v>13.537115026287379</v>
      </c>
    </row>
    <row r="82" spans="1:8" ht="55.2" customHeight="1" x14ac:dyDescent="0.3">
      <c r="C82" s="120" t="str">
        <f>VLOOKUP(A83,DB_Untrained,2,0)</f>
        <v>Support Vector Machines (SVM) - Radial</v>
      </c>
      <c r="D82" s="121" t="str">
        <f t="shared" ref="D82:G82" si="10">D64</f>
        <v>Kingston</v>
      </c>
      <c r="E82" s="121" t="str">
        <f t="shared" si="10"/>
        <v>Mannum</v>
      </c>
      <c r="F82" s="121" t="str">
        <f t="shared" si="10"/>
        <v>Waikerie</v>
      </c>
      <c r="G82" s="121" t="str">
        <f t="shared" si="10"/>
        <v>Flinders Ranges</v>
      </c>
    </row>
    <row r="83" spans="1:8" x14ac:dyDescent="0.3">
      <c r="A83" s="108">
        <f>A81+1</f>
        <v>16</v>
      </c>
      <c r="C83" s="110" t="str">
        <f>VLOOKUP($A83,DB_Untrained,5,0)</f>
        <v>Accuracy</v>
      </c>
      <c r="D83" s="119">
        <f t="shared" ref="D83:G87" si="11">VLOOKUP($A83,DB_Untrained,D$63+1,0)</f>
        <v>0.91204814159292036</v>
      </c>
      <c r="E83" s="119">
        <f t="shared" si="11"/>
        <v>0.91818803046789987</v>
      </c>
      <c r="F83" s="119">
        <f t="shared" si="11"/>
        <v>0.88473565937315202</v>
      </c>
      <c r="G83" s="119">
        <f t="shared" si="11"/>
        <v>0.94669317073170733</v>
      </c>
    </row>
    <row r="84" spans="1:8" x14ac:dyDescent="0.3">
      <c r="A84" s="108">
        <f>A83+1</f>
        <v>17</v>
      </c>
      <c r="C84" s="110" t="str">
        <f>VLOOKUP($A84,DB_Untrained,5,0)</f>
        <v>Precision</v>
      </c>
      <c r="D84" s="119">
        <f t="shared" si="11"/>
        <v>0.52009049756270975</v>
      </c>
      <c r="E84" s="119">
        <f t="shared" si="11"/>
        <v>0.23319612274704024</v>
      </c>
      <c r="F84" s="119">
        <f t="shared" si="11"/>
        <v>0.21748360791316651</v>
      </c>
      <c r="G84" s="119">
        <f t="shared" si="11"/>
        <v>0.7213005633014653</v>
      </c>
    </row>
    <row r="85" spans="1:8" x14ac:dyDescent="0.3">
      <c r="A85" s="108">
        <f t="shared" ref="A85:A87" si="12">A84+1</f>
        <v>18</v>
      </c>
      <c r="C85" s="110" t="str">
        <f>VLOOKUP($A85,DB_Untrained,5,0)</f>
        <v>Recall</v>
      </c>
      <c r="D85" s="119">
        <f t="shared" si="11"/>
        <v>0.99973631532230811</v>
      </c>
      <c r="E85" s="119">
        <f t="shared" si="11"/>
        <v>0.99995626618151279</v>
      </c>
      <c r="F85" s="119">
        <f t="shared" si="11"/>
        <v>1</v>
      </c>
      <c r="G85" s="119">
        <f t="shared" si="11"/>
        <v>0.99926015734931017</v>
      </c>
    </row>
    <row r="86" spans="1:8" x14ac:dyDescent="0.3">
      <c r="A86" s="108">
        <f t="shared" si="12"/>
        <v>19</v>
      </c>
      <c r="C86" s="110" t="str">
        <f>VLOOKUP($A86,DB_Untrained,5,0)</f>
        <v>F1</v>
      </c>
      <c r="D86" s="119">
        <f t="shared" si="11"/>
        <v>0.68422711490460619</v>
      </c>
      <c r="E86" s="119">
        <f t="shared" si="11"/>
        <v>0.37819482212209626</v>
      </c>
      <c r="F86" s="119">
        <f t="shared" si="11"/>
        <v>0.35726741041868365</v>
      </c>
      <c r="G86" s="119">
        <f t="shared" si="11"/>
        <v>0.83782793101094311</v>
      </c>
    </row>
    <row r="87" spans="1:8" x14ac:dyDescent="0.3">
      <c r="A87" s="108">
        <f t="shared" si="12"/>
        <v>20</v>
      </c>
      <c r="C87" s="110" t="str">
        <f>VLOOKUP($A87,DB_Untrained,5,0)</f>
        <v>Kappa</v>
      </c>
      <c r="D87" s="119">
        <f t="shared" si="11"/>
        <v>0.63900000000000001</v>
      </c>
      <c r="E87" s="119">
        <f t="shared" si="11"/>
        <v>0.35199999999999998</v>
      </c>
      <c r="F87" s="119">
        <f t="shared" si="11"/>
        <v>0.3216</v>
      </c>
      <c r="G87" s="119">
        <f t="shared" si="11"/>
        <v>0.80689999999999995</v>
      </c>
      <c r="H87" s="124">
        <f>SUM(D83:G87)</f>
        <v>13.729705810999523</v>
      </c>
    </row>
    <row r="88" spans="1:8" ht="46.95" customHeight="1" x14ac:dyDescent="0.3">
      <c r="C88" s="120" t="str">
        <f>VLOOKUP(A89,DB_Untrained,2,0)</f>
        <v>Gradient Boosting Machines</v>
      </c>
      <c r="D88" s="121" t="str">
        <f t="shared" ref="D88:G88" si="13">D64</f>
        <v>Kingston</v>
      </c>
      <c r="E88" s="121" t="str">
        <f t="shared" si="13"/>
        <v>Mannum</v>
      </c>
      <c r="F88" s="121" t="str">
        <f t="shared" si="13"/>
        <v>Waikerie</v>
      </c>
      <c r="G88" s="121" t="str">
        <f t="shared" si="13"/>
        <v>Flinders Ranges</v>
      </c>
    </row>
    <row r="89" spans="1:8" x14ac:dyDescent="0.3">
      <c r="A89" s="108">
        <f>A87+1</f>
        <v>21</v>
      </c>
      <c r="C89" s="110" t="str">
        <f>VLOOKUP($A89,DB_Untrained,5,0)</f>
        <v>Accuracy</v>
      </c>
      <c r="D89" s="119">
        <f t="shared" ref="D89:G93" si="14">VLOOKUP($A89,DB_Untrained,D$63+1,0)</f>
        <v>0.91065699115044252</v>
      </c>
      <c r="E89" s="119">
        <f t="shared" si="14"/>
        <v>0.91500043525571273</v>
      </c>
      <c r="F89" s="119">
        <f t="shared" si="14"/>
        <v>0.88238840922531048</v>
      </c>
      <c r="G89" s="119">
        <f t="shared" si="14"/>
        <v>0.94143097560975608</v>
      </c>
    </row>
    <row r="90" spans="1:8" x14ac:dyDescent="0.3">
      <c r="A90" s="108">
        <f>A89+1</f>
        <v>22</v>
      </c>
      <c r="C90" s="110" t="str">
        <f>VLOOKUP($A90,DB_Untrained,5,0)</f>
        <v>Precision</v>
      </c>
      <c r="D90" s="119">
        <f t="shared" si="14"/>
        <v>0.51616681523228958</v>
      </c>
      <c r="E90" s="119">
        <f t="shared" si="14"/>
        <v>0.22643646972376763</v>
      </c>
      <c r="F90" s="119">
        <f t="shared" si="14"/>
        <v>0.21407232008497831</v>
      </c>
      <c r="G90" s="119">
        <f t="shared" si="14"/>
        <v>0.70174185647321263</v>
      </c>
    </row>
    <row r="91" spans="1:8" x14ac:dyDescent="0.3">
      <c r="A91" s="108">
        <f t="shared" ref="A91:A93" si="15">A90+1</f>
        <v>23</v>
      </c>
      <c r="C91" s="110" t="str">
        <f>VLOOKUP($A91,DB_Untrained,5,0)</f>
        <v>Recall</v>
      </c>
      <c r="D91" s="119">
        <f t="shared" si="14"/>
        <v>1</v>
      </c>
      <c r="E91" s="119">
        <f t="shared" si="14"/>
        <v>1</v>
      </c>
      <c r="F91" s="119">
        <f t="shared" si="14"/>
        <v>1</v>
      </c>
      <c r="G91" s="119">
        <f t="shared" si="14"/>
        <v>1</v>
      </c>
    </row>
    <row r="92" spans="1:8" x14ac:dyDescent="0.3">
      <c r="A92" s="108">
        <f t="shared" si="15"/>
        <v>24</v>
      </c>
      <c r="C92" s="110" t="str">
        <f>VLOOKUP($A92,DB_Untrained,5,0)</f>
        <v>F1</v>
      </c>
      <c r="D92" s="119">
        <f t="shared" si="14"/>
        <v>0.68088393710583683</v>
      </c>
      <c r="E92" s="119">
        <f t="shared" si="14"/>
        <v>0.36925919167222471</v>
      </c>
      <c r="F92" s="119">
        <f t="shared" si="14"/>
        <v>0.35265167740583103</v>
      </c>
      <c r="G92" s="119">
        <f t="shared" si="14"/>
        <v>0.82473361491800257</v>
      </c>
    </row>
    <row r="93" spans="1:8" x14ac:dyDescent="0.3">
      <c r="A93" s="108">
        <f t="shared" si="15"/>
        <v>25</v>
      </c>
      <c r="C93" s="110" t="str">
        <f>VLOOKUP($A93,DB_Untrained,5,0)</f>
        <v>Kappa</v>
      </c>
      <c r="D93" s="119">
        <f t="shared" si="14"/>
        <v>0.63500000000000001</v>
      </c>
      <c r="E93" s="119">
        <f t="shared" si="14"/>
        <v>0.34260000000000002</v>
      </c>
      <c r="F93" s="119">
        <f t="shared" si="14"/>
        <v>0.31659999999999999</v>
      </c>
      <c r="G93" s="119">
        <f t="shared" si="14"/>
        <v>0.79090000000000005</v>
      </c>
      <c r="H93" s="124">
        <f>SUM(D89:G93)</f>
        <v>13.620522693857362</v>
      </c>
    </row>
  </sheetData>
  <mergeCells count="6">
    <mergeCell ref="B43:H43"/>
    <mergeCell ref="B5:D5"/>
    <mergeCell ref="J5:L5"/>
    <mergeCell ref="R5:T5"/>
    <mergeCell ref="Z5:AB5"/>
    <mergeCell ref="B42:H4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13450C-7EF5-4315-ABC2-C7482BEEF803}">
  <dimension ref="A1:AM93"/>
  <sheetViews>
    <sheetView showGridLines="0" tabSelected="1" topLeftCell="T16" zoomScale="80" zoomScaleNormal="80" workbookViewId="0">
      <selection activeCell="Z30" sqref="Z30:AF34"/>
    </sheetView>
  </sheetViews>
  <sheetFormatPr defaultColWidth="8.69921875" defaultRowHeight="14.4" x14ac:dyDescent="0.3"/>
  <cols>
    <col min="1" max="1" width="5.19921875" style="108" customWidth="1"/>
    <col min="2" max="2" width="23.5" style="3" customWidth="1"/>
    <col min="3" max="3" width="19.69921875" style="3" customWidth="1"/>
    <col min="4" max="4" width="12.8984375" style="3" customWidth="1"/>
    <col min="5" max="5" width="10.5" style="3" customWidth="1"/>
    <col min="6" max="6" width="18.59765625" style="3" customWidth="1"/>
    <col min="7" max="7" width="14.5" style="3" customWidth="1"/>
    <col min="8" max="8" width="7.8984375" style="3" customWidth="1"/>
    <col min="9" max="9" width="7.69921875" style="3" customWidth="1"/>
    <col min="10" max="10" width="23.5" style="3" customWidth="1"/>
    <col min="11" max="11" width="15.19921875" style="3" customWidth="1"/>
    <col min="12" max="12" width="12.8984375" style="3" customWidth="1"/>
    <col min="13" max="13" width="10.5" style="3" customWidth="1"/>
    <col min="14" max="14" width="18.59765625" style="3" customWidth="1"/>
    <col min="15" max="15" width="14.5" style="3" customWidth="1"/>
    <col min="16" max="16" width="7.69921875" style="3" customWidth="1"/>
    <col min="17" max="17" width="5.19921875" style="3" customWidth="1"/>
    <col min="18" max="18" width="23.5" style="3" customWidth="1"/>
    <col min="19" max="19" width="15.19921875" style="3" customWidth="1"/>
    <col min="20" max="20" width="12.8984375" style="3" customWidth="1"/>
    <col min="21" max="21" width="10.5" style="3" customWidth="1"/>
    <col min="22" max="22" width="18.59765625" style="3" customWidth="1"/>
    <col min="23" max="23" width="14.5" style="3" customWidth="1"/>
    <col min="24" max="24" width="7.69921875" style="3" customWidth="1"/>
    <col min="25" max="25" width="5.19921875" style="3" customWidth="1"/>
    <col min="26" max="26" width="23.5" style="3" customWidth="1"/>
    <col min="27" max="27" width="15.19921875" style="3" customWidth="1"/>
    <col min="28" max="28" width="12.8984375" style="3" customWidth="1"/>
    <col min="29" max="29" width="10.5" style="3" customWidth="1"/>
    <col min="30" max="30" width="18.59765625" style="3" customWidth="1"/>
    <col min="31" max="31" width="14.5" style="3" customWidth="1"/>
    <col min="32" max="32" width="7.69921875" style="3" customWidth="1"/>
    <col min="33" max="34" width="8.69921875" style="3"/>
    <col min="35" max="35" width="11" style="3" customWidth="1"/>
    <col min="36" max="16384" width="8.69921875" style="3"/>
  </cols>
  <sheetData>
    <row r="1" spans="1:39" ht="39.6" customHeight="1" x14ac:dyDescent="0.4">
      <c r="A1" s="3"/>
      <c r="B1" s="102" t="s">
        <v>21</v>
      </c>
      <c r="C1" s="102" t="s">
        <v>14</v>
      </c>
      <c r="D1" s="114" t="s">
        <v>62</v>
      </c>
      <c r="G1" s="110"/>
      <c r="H1" s="108"/>
      <c r="J1" s="102" t="s">
        <v>21</v>
      </c>
      <c r="K1" s="102" t="s">
        <v>15</v>
      </c>
      <c r="L1" s="114" t="s">
        <v>62</v>
      </c>
      <c r="O1" s="110"/>
      <c r="P1" s="108"/>
      <c r="R1" s="102" t="s">
        <v>21</v>
      </c>
      <c r="S1" s="102" t="s">
        <v>16</v>
      </c>
      <c r="T1" s="114" t="s">
        <v>62</v>
      </c>
      <c r="W1" s="110"/>
      <c r="X1" s="108"/>
      <c r="Z1" s="102" t="s">
        <v>21</v>
      </c>
      <c r="AA1" s="115" t="s">
        <v>63</v>
      </c>
      <c r="AB1" s="114" t="s">
        <v>62</v>
      </c>
      <c r="AE1" s="110"/>
      <c r="AF1" s="108"/>
    </row>
    <row r="2" spans="1:39" ht="18" x14ac:dyDescent="0.35">
      <c r="A2" s="3"/>
      <c r="B2" s="103" t="s">
        <v>24</v>
      </c>
      <c r="C2" s="104">
        <v>32000</v>
      </c>
      <c r="D2" s="113"/>
      <c r="F2" s="110"/>
      <c r="G2" s="108"/>
      <c r="H2" s="108"/>
      <c r="J2" s="103" t="s">
        <v>24</v>
      </c>
      <c r="K2" s="104">
        <v>32000</v>
      </c>
      <c r="L2" s="113"/>
      <c r="O2" s="110"/>
      <c r="P2" s="108"/>
      <c r="R2" s="103" t="s">
        <v>24</v>
      </c>
      <c r="S2" s="104">
        <v>32000</v>
      </c>
      <c r="T2" s="113"/>
      <c r="W2" s="110"/>
      <c r="X2" s="108"/>
      <c r="Z2" s="103" t="s">
        <v>24</v>
      </c>
      <c r="AA2" s="104">
        <v>32000</v>
      </c>
      <c r="AB2" s="113"/>
      <c r="AE2" s="110"/>
      <c r="AF2" s="108"/>
    </row>
    <row r="3" spans="1:39" ht="18" x14ac:dyDescent="0.35">
      <c r="A3" s="3"/>
      <c r="B3" s="103" t="s">
        <v>25</v>
      </c>
      <c r="C3" s="104">
        <v>2825000</v>
      </c>
      <c r="D3" s="113"/>
      <c r="F3" s="110"/>
      <c r="G3" s="108"/>
      <c r="H3" s="108"/>
      <c r="J3" s="103" t="s">
        <v>25</v>
      </c>
      <c r="K3" s="104">
        <v>4595000</v>
      </c>
      <c r="L3" s="113"/>
      <c r="M3" s="110"/>
      <c r="N3" s="108"/>
      <c r="O3" s="110"/>
      <c r="P3" s="108"/>
      <c r="R3" s="103" t="s">
        <v>25</v>
      </c>
      <c r="S3" s="104">
        <v>4227500</v>
      </c>
      <c r="T3" s="113"/>
      <c r="W3" s="110"/>
      <c r="X3" s="108"/>
      <c r="Z3" s="103" t="s">
        <v>25</v>
      </c>
      <c r="AA3" s="104">
        <v>4100000</v>
      </c>
      <c r="AB3" s="113"/>
      <c r="AE3" s="110"/>
      <c r="AF3" s="108"/>
    </row>
    <row r="4" spans="1:39" ht="18" x14ac:dyDescent="0.35">
      <c r="B4" s="103" t="s">
        <v>64</v>
      </c>
      <c r="C4" s="122">
        <v>0.6</v>
      </c>
      <c r="D4" s="122"/>
      <c r="G4" s="110"/>
      <c r="H4" s="108"/>
      <c r="J4" s="103" t="s">
        <v>64</v>
      </c>
      <c r="K4" s="122">
        <v>0.6</v>
      </c>
      <c r="L4" s="122"/>
      <c r="M4" s="110"/>
      <c r="N4" s="108"/>
      <c r="O4" s="110"/>
      <c r="P4" s="108"/>
      <c r="R4" s="103" t="s">
        <v>64</v>
      </c>
      <c r="S4" s="122">
        <v>0.6</v>
      </c>
      <c r="T4" s="122"/>
      <c r="W4" s="110"/>
      <c r="X4" s="108"/>
      <c r="Z4" s="103" t="s">
        <v>64</v>
      </c>
      <c r="AA4" s="122">
        <v>0.6</v>
      </c>
      <c r="AB4" s="122"/>
      <c r="AE4"/>
      <c r="AF4" s="108"/>
      <c r="AG4"/>
      <c r="AH4"/>
      <c r="AI4"/>
    </row>
    <row r="5" spans="1:39" ht="28.8" x14ac:dyDescent="0.55000000000000004">
      <c r="B5" s="146" t="s">
        <v>26</v>
      </c>
      <c r="C5" s="146"/>
      <c r="D5" s="146"/>
      <c r="G5" s="110"/>
      <c r="H5" s="108"/>
      <c r="J5" s="146" t="s">
        <v>26</v>
      </c>
      <c r="K5" s="146"/>
      <c r="L5" s="146"/>
      <c r="O5" s="110"/>
      <c r="P5" s="108"/>
      <c r="R5" s="146" t="s">
        <v>26</v>
      </c>
      <c r="S5" s="146"/>
      <c r="T5" s="146"/>
      <c r="W5" s="110"/>
      <c r="X5" s="108"/>
      <c r="Z5" s="146" t="s">
        <v>26</v>
      </c>
      <c r="AA5" s="146"/>
      <c r="AB5" s="146"/>
      <c r="AE5" s="110"/>
      <c r="AF5" s="108"/>
    </row>
    <row r="6" spans="1:39" ht="21.6" thickBot="1" x14ac:dyDescent="0.45">
      <c r="A6" s="108">
        <v>1</v>
      </c>
      <c r="B6" s="59" t="s">
        <v>8</v>
      </c>
      <c r="E6" s="106" t="s">
        <v>27</v>
      </c>
      <c r="F6" s="107">
        <f>(C9+D10)/SUM(C9:D10)</f>
        <v>0.98590690265486725</v>
      </c>
      <c r="G6" s="111" t="s">
        <v>28</v>
      </c>
      <c r="H6" s="109">
        <v>1</v>
      </c>
      <c r="J6" s="59" t="s">
        <v>8</v>
      </c>
      <c r="M6" s="106" t="s">
        <v>27</v>
      </c>
      <c r="N6" s="107">
        <f>(K9+L10)/SUM(K9:L10)</f>
        <v>0.98969532100108815</v>
      </c>
      <c r="O6" s="111" t="s">
        <v>28</v>
      </c>
      <c r="P6" s="109">
        <v>1</v>
      </c>
      <c r="R6" s="59" t="s">
        <v>8</v>
      </c>
      <c r="U6" s="106" t="s">
        <v>27</v>
      </c>
      <c r="V6" s="107">
        <f>(S9+T10)/SUM(S9:T10)</f>
        <v>0.9820534594914252</v>
      </c>
      <c r="W6" s="111" t="s">
        <v>28</v>
      </c>
      <c r="X6" s="109">
        <v>1</v>
      </c>
      <c r="Z6" s="59" t="s">
        <v>8</v>
      </c>
      <c r="AC6" s="106" t="s">
        <v>27</v>
      </c>
      <c r="AD6" s="107">
        <f>(AA9+AB10)/SUM(AA9:AB10)</f>
        <v>0.98523926829268293</v>
      </c>
      <c r="AE6" s="111" t="s">
        <v>28</v>
      </c>
      <c r="AF6" s="109">
        <v>1</v>
      </c>
    </row>
    <row r="7" spans="1:39" ht="18.600000000000001" thickBot="1" x14ac:dyDescent="0.4">
      <c r="A7" s="108">
        <f>A6+1</f>
        <v>2</v>
      </c>
      <c r="B7" s="47" t="s">
        <v>26</v>
      </c>
      <c r="C7" s="48"/>
      <c r="D7" s="49"/>
      <c r="E7" s="106" t="s">
        <v>29</v>
      </c>
      <c r="F7" s="107">
        <f>C9/SUM(C9:D9)</f>
        <v>0.90946837999040409</v>
      </c>
      <c r="G7" s="111"/>
      <c r="H7" s="109"/>
      <c r="J7" s="47" t="s">
        <v>26</v>
      </c>
      <c r="K7" s="48"/>
      <c r="L7" s="49"/>
      <c r="M7" s="106" t="s">
        <v>29</v>
      </c>
      <c r="N7" s="107">
        <f>K9/SUM(K9:L9)</f>
        <v>0.84246388480400314</v>
      </c>
      <c r="O7" s="111"/>
      <c r="P7" s="109"/>
      <c r="R7" s="47" t="s">
        <v>26</v>
      </c>
      <c r="S7" s="48"/>
      <c r="T7" s="49"/>
      <c r="U7" s="106" t="s">
        <v>29</v>
      </c>
      <c r="V7" s="107">
        <f>S9/SUM(S9:T9)</f>
        <v>0.80738384358965898</v>
      </c>
      <c r="W7" s="111"/>
      <c r="X7" s="109"/>
      <c r="Z7" s="47" t="s">
        <v>26</v>
      </c>
      <c r="AA7" s="48"/>
      <c r="AB7" s="49"/>
      <c r="AC7" s="106" t="s">
        <v>29</v>
      </c>
      <c r="AD7" s="107">
        <f>AA9/SUM(AA9:AB9)</f>
        <v>0.92595479154559079</v>
      </c>
      <c r="AE7" s="111"/>
      <c r="AF7" s="109"/>
      <c r="AH7"/>
      <c r="AI7"/>
      <c r="AJ7"/>
      <c r="AK7"/>
      <c r="AL7"/>
      <c r="AM7"/>
    </row>
    <row r="8" spans="1:39" ht="15.6" x14ac:dyDescent="0.3">
      <c r="A8" s="108">
        <f t="shared" ref="A8:A10" si="0">A7+1</f>
        <v>3</v>
      </c>
      <c r="B8" s="44" t="s">
        <v>30</v>
      </c>
      <c r="C8" s="45" t="s">
        <v>31</v>
      </c>
      <c r="D8" s="46" t="s">
        <v>32</v>
      </c>
      <c r="E8" s="106" t="s">
        <v>33</v>
      </c>
      <c r="F8" s="107">
        <f>C9/SUM(C9:C10)</f>
        <v>1</v>
      </c>
      <c r="G8" s="111"/>
      <c r="H8" s="109"/>
      <c r="J8" s="44" t="s">
        <v>30</v>
      </c>
      <c r="K8" s="45" t="s">
        <v>31</v>
      </c>
      <c r="L8" s="46" t="s">
        <v>32</v>
      </c>
      <c r="M8" s="106" t="s">
        <v>33</v>
      </c>
      <c r="N8" s="107">
        <f>K9/SUM(K9:K10)</f>
        <v>1</v>
      </c>
      <c r="O8" s="111"/>
      <c r="P8" s="109"/>
      <c r="R8" s="44" t="s">
        <v>30</v>
      </c>
      <c r="S8" s="45" t="s">
        <v>31</v>
      </c>
      <c r="T8" s="46" t="s">
        <v>32</v>
      </c>
      <c r="U8" s="106" t="s">
        <v>33</v>
      </c>
      <c r="V8" s="107">
        <f>S9/SUM(S9:S10)</f>
        <v>1</v>
      </c>
      <c r="W8" s="111"/>
      <c r="X8" s="109"/>
      <c r="Z8" s="44" t="s">
        <v>30</v>
      </c>
      <c r="AA8" s="45" t="s">
        <v>31</v>
      </c>
      <c r="AB8" s="46" t="s">
        <v>32</v>
      </c>
      <c r="AC8" s="106" t="s">
        <v>33</v>
      </c>
      <c r="AD8" s="107">
        <f>AA9/SUM(AA9:AA10)</f>
        <v>1</v>
      </c>
      <c r="AE8" s="111"/>
      <c r="AF8" s="109"/>
      <c r="AH8"/>
      <c r="AI8"/>
      <c r="AJ8"/>
      <c r="AK8"/>
      <c r="AL8"/>
      <c r="AM8"/>
    </row>
    <row r="9" spans="1:39" ht="15.6" x14ac:dyDescent="0.3">
      <c r="A9" s="108">
        <f t="shared" si="0"/>
        <v>4</v>
      </c>
      <c r="B9" s="39" t="s">
        <v>31</v>
      </c>
      <c r="C9" s="128">
        <v>399956</v>
      </c>
      <c r="D9" s="129">
        <v>39813</v>
      </c>
      <c r="E9" s="106" t="s">
        <v>34</v>
      </c>
      <c r="F9" s="107">
        <f>(F7*F8)/(F7+F8) * 2</f>
        <v>0.9525880496591147</v>
      </c>
      <c r="G9" s="111"/>
      <c r="H9" s="109"/>
      <c r="J9" s="39" t="s">
        <v>31</v>
      </c>
      <c r="K9" s="128">
        <v>253216</v>
      </c>
      <c r="L9" s="129">
        <v>47350</v>
      </c>
      <c r="M9" s="106" t="s">
        <v>34</v>
      </c>
      <c r="N9" s="107">
        <f>(N7*N8)/(N7+N8) * 2</f>
        <v>0.9144970403516185</v>
      </c>
      <c r="O9" s="111"/>
      <c r="P9" s="109"/>
      <c r="R9" s="39" t="s">
        <v>31</v>
      </c>
      <c r="S9" s="36">
        <v>318018</v>
      </c>
      <c r="T9" s="40">
        <v>75869</v>
      </c>
      <c r="U9" s="106" t="s">
        <v>34</v>
      </c>
      <c r="V9" s="107">
        <f>(V7*V8)/(V7+V8) * 2</f>
        <v>0.89342819617786084</v>
      </c>
      <c r="W9" s="111"/>
      <c r="X9" s="109"/>
      <c r="Z9" s="39" t="s">
        <v>31</v>
      </c>
      <c r="AA9" s="36">
        <v>756806</v>
      </c>
      <c r="AB9" s="40">
        <v>60519</v>
      </c>
      <c r="AC9" s="106" t="s">
        <v>34</v>
      </c>
      <c r="AD9" s="107">
        <f>(AD7*AD8)/(AD7+AD8) * 2</f>
        <v>0.96155402568147119</v>
      </c>
      <c r="AE9" s="111"/>
      <c r="AF9" s="109"/>
      <c r="AH9"/>
      <c r="AI9"/>
      <c r="AJ9"/>
      <c r="AK9"/>
      <c r="AL9"/>
      <c r="AM9"/>
    </row>
    <row r="10" spans="1:39" ht="16.2" thickBot="1" x14ac:dyDescent="0.35">
      <c r="A10" s="108">
        <f t="shared" si="0"/>
        <v>5</v>
      </c>
      <c r="B10" s="41" t="s">
        <v>32</v>
      </c>
      <c r="C10" s="130">
        <v>0</v>
      </c>
      <c r="D10" s="131">
        <v>2385231</v>
      </c>
      <c r="E10" s="106" t="s">
        <v>35</v>
      </c>
      <c r="F10" s="127">
        <v>0.94430000000000003</v>
      </c>
      <c r="G10" s="111"/>
      <c r="H10" s="109"/>
      <c r="J10" s="41" t="s">
        <v>32</v>
      </c>
      <c r="K10" s="130">
        <v>0</v>
      </c>
      <c r="L10" s="131">
        <v>4294434</v>
      </c>
      <c r="M10" s="106" t="s">
        <v>35</v>
      </c>
      <c r="N10" s="127">
        <v>0.90910000000000002</v>
      </c>
      <c r="O10" s="111"/>
      <c r="P10" s="109"/>
      <c r="R10" s="41" t="s">
        <v>32</v>
      </c>
      <c r="S10" s="42">
        <v>0</v>
      </c>
      <c r="T10" s="43">
        <v>3833613</v>
      </c>
      <c r="U10" s="106" t="s">
        <v>35</v>
      </c>
      <c r="V10" s="107">
        <v>0.88380000000000003</v>
      </c>
      <c r="W10" s="111"/>
      <c r="X10" s="109"/>
      <c r="Z10" s="41" t="s">
        <v>32</v>
      </c>
      <c r="AA10" s="42">
        <v>0</v>
      </c>
      <c r="AB10" s="43">
        <v>3282675</v>
      </c>
      <c r="AC10" s="106" t="s">
        <v>35</v>
      </c>
      <c r="AD10" s="107">
        <v>0.95240000000000002</v>
      </c>
      <c r="AE10" s="111"/>
      <c r="AF10" s="109"/>
      <c r="AH10"/>
      <c r="AI10"/>
      <c r="AJ10"/>
      <c r="AK10"/>
      <c r="AL10"/>
      <c r="AM10"/>
    </row>
    <row r="11" spans="1:39" ht="15.6" x14ac:dyDescent="0.3">
      <c r="C11" s="54"/>
      <c r="D11" s="54"/>
      <c r="G11" s="110"/>
      <c r="H11" s="108"/>
      <c r="K11" s="54"/>
      <c r="L11" s="54"/>
      <c r="O11" s="110"/>
      <c r="P11" s="108"/>
      <c r="S11" s="54"/>
      <c r="T11" s="54"/>
      <c r="W11" s="110"/>
      <c r="X11" s="108"/>
      <c r="AA11" s="54"/>
      <c r="AB11" s="54"/>
      <c r="AE11" s="110"/>
      <c r="AF11" s="108"/>
      <c r="AH11"/>
      <c r="AI11"/>
      <c r="AJ11"/>
      <c r="AK11"/>
      <c r="AL11"/>
      <c r="AM11"/>
    </row>
    <row r="12" spans="1:39" ht="21.6" thickBot="1" x14ac:dyDescent="0.45">
      <c r="A12" s="108">
        <f>A10+1</f>
        <v>6</v>
      </c>
      <c r="B12" s="58" t="s">
        <v>9</v>
      </c>
      <c r="E12" s="106" t="s">
        <v>27</v>
      </c>
      <c r="F12" s="107">
        <f>(C15+D16)/SUM(C15:D16)</f>
        <v>0.9291575221238938</v>
      </c>
      <c r="G12" s="111" t="s">
        <v>36</v>
      </c>
      <c r="H12" s="109">
        <v>2</v>
      </c>
      <c r="J12" s="58" t="s">
        <v>9</v>
      </c>
      <c r="M12" s="106" t="s">
        <v>27</v>
      </c>
      <c r="N12" s="107">
        <f>(K15+L16)/SUM(K15:L16)</f>
        <v>0.93502959738846569</v>
      </c>
      <c r="O12" s="111" t="s">
        <v>36</v>
      </c>
      <c r="P12" s="109">
        <v>2</v>
      </c>
      <c r="R12" s="58" t="s">
        <v>9</v>
      </c>
      <c r="U12" s="106" t="s">
        <v>27</v>
      </c>
      <c r="V12" s="107">
        <f>(S15+T16)/SUM(S15:T16)</f>
        <v>0.92601703134240099</v>
      </c>
      <c r="W12" s="111" t="s">
        <v>36</v>
      </c>
      <c r="X12" s="109">
        <v>2</v>
      </c>
      <c r="Z12" s="58" t="s">
        <v>9</v>
      </c>
      <c r="AC12" s="106" t="s">
        <v>27</v>
      </c>
      <c r="AD12" s="107">
        <f>(AA15+AB16)/SUM(AA15:AB16)</f>
        <v>0.96637902439024392</v>
      </c>
      <c r="AE12" s="111" t="s">
        <v>36</v>
      </c>
      <c r="AF12" s="109">
        <v>2</v>
      </c>
      <c r="AH12"/>
      <c r="AI12"/>
      <c r="AJ12"/>
      <c r="AK12"/>
      <c r="AL12"/>
      <c r="AM12"/>
    </row>
    <row r="13" spans="1:39" ht="18.600000000000001" thickBot="1" x14ac:dyDescent="0.4">
      <c r="A13" s="108">
        <f>A12+1</f>
        <v>7</v>
      </c>
      <c r="B13" s="47" t="s">
        <v>26</v>
      </c>
      <c r="C13" s="48"/>
      <c r="D13" s="49"/>
      <c r="E13" s="106" t="s">
        <v>29</v>
      </c>
      <c r="F13" s="107">
        <f>C15/SUM(C15:D15)</f>
        <v>0.6742988828180061</v>
      </c>
      <c r="G13" s="111"/>
      <c r="H13" s="109"/>
      <c r="J13" s="47" t="s">
        <v>26</v>
      </c>
      <c r="K13" s="48"/>
      <c r="L13" s="49"/>
      <c r="M13" s="106" t="s">
        <v>29</v>
      </c>
      <c r="N13" s="107">
        <f>K15/SUM(K15:L15)</f>
        <v>0.45831700888234073</v>
      </c>
      <c r="O13" s="111"/>
      <c r="P13" s="109"/>
      <c r="R13" s="47" t="s">
        <v>26</v>
      </c>
      <c r="S13" s="48"/>
      <c r="T13" s="49"/>
      <c r="U13" s="106" t="s">
        <v>29</v>
      </c>
      <c r="V13" s="107">
        <f>S15/SUM(S15:T15)</f>
        <v>0.50416864323553345</v>
      </c>
      <c r="W13" s="111"/>
      <c r="X13" s="109"/>
      <c r="Z13" s="47" t="s">
        <v>26</v>
      </c>
      <c r="AA13" s="48"/>
      <c r="AB13" s="49"/>
      <c r="AC13" s="106" t="s">
        <v>29</v>
      </c>
      <c r="AD13" s="107">
        <f>AA15/SUM(AA15:AB15)</f>
        <v>0.8831592188246713</v>
      </c>
      <c r="AE13" s="111"/>
      <c r="AF13" s="109"/>
    </row>
    <row r="14" spans="1:39" x14ac:dyDescent="0.3">
      <c r="A14" s="108">
        <f t="shared" ref="A14:A16" si="1">A13+1</f>
        <v>8</v>
      </c>
      <c r="B14" s="44" t="s">
        <v>30</v>
      </c>
      <c r="C14" s="45" t="s">
        <v>31</v>
      </c>
      <c r="D14" s="46" t="s">
        <v>32</v>
      </c>
      <c r="E14" s="106" t="s">
        <v>33</v>
      </c>
      <c r="F14" s="107">
        <f>C15/SUM(C15:C16)</f>
        <v>0.96642380661872807</v>
      </c>
      <c r="G14" s="111"/>
      <c r="H14" s="109"/>
      <c r="J14" s="44" t="s">
        <v>30</v>
      </c>
      <c r="K14" s="45" t="s">
        <v>31</v>
      </c>
      <c r="L14" s="46" t="s">
        <v>32</v>
      </c>
      <c r="M14" s="106" t="s">
        <v>33</v>
      </c>
      <c r="N14" s="107">
        <f>K15/SUM(K15:K16)</f>
        <v>0.98402154682168586</v>
      </c>
      <c r="O14" s="111"/>
      <c r="P14" s="109"/>
      <c r="R14" s="44" t="s">
        <v>30</v>
      </c>
      <c r="S14" s="45" t="s">
        <v>31</v>
      </c>
      <c r="T14" s="46" t="s">
        <v>32</v>
      </c>
      <c r="U14" s="106" t="s">
        <v>33</v>
      </c>
      <c r="V14" s="107">
        <f>S15/SUM(S15:S16)</f>
        <v>0.99924532573627911</v>
      </c>
      <c r="W14" s="111"/>
      <c r="X14" s="109"/>
      <c r="Z14" s="44" t="s">
        <v>30</v>
      </c>
      <c r="AA14" s="45" t="s">
        <v>31</v>
      </c>
      <c r="AB14" s="46" t="s">
        <v>32</v>
      </c>
      <c r="AC14" s="106" t="s">
        <v>33</v>
      </c>
      <c r="AD14" s="107">
        <f>AA15/SUM(AA15:AA16)</f>
        <v>0.94255727359455399</v>
      </c>
      <c r="AE14" s="111"/>
      <c r="AF14" s="109"/>
    </row>
    <row r="15" spans="1:39" x14ac:dyDescent="0.3">
      <c r="A15" s="108">
        <f t="shared" si="1"/>
        <v>9</v>
      </c>
      <c r="B15" s="39" t="s">
        <v>31</v>
      </c>
      <c r="C15" s="128">
        <v>386527</v>
      </c>
      <c r="D15" s="129">
        <v>186701</v>
      </c>
      <c r="E15" s="106" t="s">
        <v>34</v>
      </c>
      <c r="F15" s="107">
        <f>(F13*F14)/(F13+F14) * 2</f>
        <v>0.79435543535446529</v>
      </c>
      <c r="G15" s="111"/>
      <c r="H15" s="109"/>
      <c r="J15" s="39" t="s">
        <v>31</v>
      </c>
      <c r="K15" s="128">
        <v>249170</v>
      </c>
      <c r="L15" s="129">
        <v>294493</v>
      </c>
      <c r="M15" s="106" t="s">
        <v>34</v>
      </c>
      <c r="N15" s="107">
        <f>(N13*N14)/(N13+N14) * 2</f>
        <v>0.62536470405168154</v>
      </c>
      <c r="O15" s="111"/>
      <c r="P15" s="109"/>
      <c r="R15" s="39" t="s">
        <v>31</v>
      </c>
      <c r="S15" s="36">
        <v>317778</v>
      </c>
      <c r="T15" s="40">
        <v>312523</v>
      </c>
      <c r="U15" s="106" t="s">
        <v>34</v>
      </c>
      <c r="V15" s="107">
        <f>(V13*V14)/(V13+V14) * 2</f>
        <v>0.67019220325649909</v>
      </c>
      <c r="W15" s="111"/>
      <c r="X15" s="109"/>
      <c r="Z15" s="39" t="s">
        <v>31</v>
      </c>
      <c r="AA15" s="36">
        <v>713333</v>
      </c>
      <c r="AB15" s="40">
        <v>94373</v>
      </c>
      <c r="AC15" s="106" t="s">
        <v>34</v>
      </c>
      <c r="AD15" s="107">
        <f>(AD13*AD14)/(AD13+AD14) * 2</f>
        <v>0.91189201489026617</v>
      </c>
      <c r="AE15" s="111"/>
      <c r="AF15" s="109"/>
    </row>
    <row r="16" spans="1:39" ht="15" thickBot="1" x14ac:dyDescent="0.35">
      <c r="A16" s="108">
        <f t="shared" si="1"/>
        <v>10</v>
      </c>
      <c r="B16" s="41" t="s">
        <v>32</v>
      </c>
      <c r="C16" s="132">
        <v>13429</v>
      </c>
      <c r="D16" s="131">
        <v>2238343</v>
      </c>
      <c r="E16" s="106" t="s">
        <v>35</v>
      </c>
      <c r="F16" s="127">
        <v>0.75319999999999998</v>
      </c>
      <c r="G16" s="111"/>
      <c r="H16" s="109"/>
      <c r="J16" s="41" t="s">
        <v>32</v>
      </c>
      <c r="K16" s="130">
        <v>4046</v>
      </c>
      <c r="L16" s="131">
        <v>4047291</v>
      </c>
      <c r="M16" s="106" t="s">
        <v>35</v>
      </c>
      <c r="N16" s="127">
        <v>0.59489999999999998</v>
      </c>
      <c r="O16" s="111"/>
      <c r="P16" s="109"/>
      <c r="R16" s="41" t="s">
        <v>32</v>
      </c>
      <c r="S16" s="42">
        <v>240</v>
      </c>
      <c r="T16" s="43">
        <v>3596959</v>
      </c>
      <c r="U16" s="106" t="s">
        <v>35</v>
      </c>
      <c r="V16" s="107">
        <v>0.63349999999999995</v>
      </c>
      <c r="W16" s="111"/>
      <c r="X16" s="109"/>
      <c r="Z16" s="41" t="s">
        <v>32</v>
      </c>
      <c r="AA16" s="42">
        <v>43473</v>
      </c>
      <c r="AB16" s="43">
        <v>3248821</v>
      </c>
      <c r="AC16" s="106" t="s">
        <v>35</v>
      </c>
      <c r="AD16" s="107">
        <v>0.8911</v>
      </c>
      <c r="AE16" s="111"/>
      <c r="AF16" s="109"/>
    </row>
    <row r="17" spans="1:32" x14ac:dyDescent="0.3">
      <c r="B17" s="37"/>
      <c r="C17" s="37"/>
      <c r="D17" s="37"/>
      <c r="G17" s="110"/>
      <c r="H17" s="108"/>
      <c r="J17" s="37"/>
      <c r="K17" s="37"/>
      <c r="L17" s="37"/>
      <c r="O17" s="110"/>
      <c r="P17" s="108"/>
      <c r="R17" s="37"/>
      <c r="S17" s="37"/>
      <c r="T17" s="37"/>
      <c r="W17" s="110"/>
      <c r="X17" s="108"/>
      <c r="Z17" s="37"/>
      <c r="AA17" s="37"/>
      <c r="AB17" s="37"/>
      <c r="AE17" s="110"/>
      <c r="AF17" s="108"/>
    </row>
    <row r="18" spans="1:32" ht="21.6" thickBot="1" x14ac:dyDescent="0.45">
      <c r="A18" s="108">
        <f>A16+1</f>
        <v>11</v>
      </c>
      <c r="B18" s="59" t="s">
        <v>37</v>
      </c>
      <c r="E18" s="106" t="s">
        <v>27</v>
      </c>
      <c r="F18" s="107">
        <f>(C21+D22)/SUM(C21:D22)</f>
        <v>0.92968176991150442</v>
      </c>
      <c r="G18" s="111" t="s">
        <v>38</v>
      </c>
      <c r="H18" s="109">
        <v>5</v>
      </c>
      <c r="J18" s="59" t="s">
        <v>37</v>
      </c>
      <c r="M18" s="106" t="s">
        <v>27</v>
      </c>
      <c r="N18" s="107">
        <f>(K21+L22)/SUM(K21:L22)</f>
        <v>0.93906028291621324</v>
      </c>
      <c r="O18" s="111" t="s">
        <v>38</v>
      </c>
      <c r="P18" s="109">
        <v>5</v>
      </c>
      <c r="R18" s="59" t="s">
        <v>37</v>
      </c>
      <c r="U18" s="106" t="s">
        <v>27</v>
      </c>
      <c r="V18" s="107">
        <f>(S21+T22)/SUM(S21:T22)</f>
        <v>0.94157942046126553</v>
      </c>
      <c r="W18" s="111" t="s">
        <v>38</v>
      </c>
      <c r="X18" s="109">
        <v>5</v>
      </c>
      <c r="Z18" s="59" t="s">
        <v>37</v>
      </c>
      <c r="AC18" s="106" t="s">
        <v>27</v>
      </c>
      <c r="AD18" s="107">
        <f>(AA21+AB22)/SUM(AA21:AB22)</f>
        <v>0.96784585365853659</v>
      </c>
      <c r="AE18" s="111" t="s">
        <v>38</v>
      </c>
      <c r="AF18" s="109">
        <v>5</v>
      </c>
    </row>
    <row r="19" spans="1:32" ht="18.600000000000001" thickBot="1" x14ac:dyDescent="0.4">
      <c r="A19" s="108">
        <f>A18+1</f>
        <v>12</v>
      </c>
      <c r="B19" s="47" t="s">
        <v>26</v>
      </c>
      <c r="C19" s="48"/>
      <c r="D19" s="49"/>
      <c r="E19" s="106" t="s">
        <v>29</v>
      </c>
      <c r="F19" s="107">
        <f>C21/SUM(C21:D21)</f>
        <v>0.67667776605622953</v>
      </c>
      <c r="G19" s="111"/>
      <c r="H19" s="109"/>
      <c r="J19" s="47" t="s">
        <v>26</v>
      </c>
      <c r="K19" s="48"/>
      <c r="L19" s="49"/>
      <c r="M19" s="106" t="s">
        <v>29</v>
      </c>
      <c r="N19" s="107">
        <f>K21/SUM(K21:L21)</f>
        <v>0.47451922894095366</v>
      </c>
      <c r="O19" s="111"/>
      <c r="P19" s="109"/>
      <c r="R19" s="47" t="s">
        <v>26</v>
      </c>
      <c r="S19" s="48"/>
      <c r="T19" s="49"/>
      <c r="U19" s="106" t="s">
        <v>29</v>
      </c>
      <c r="V19" s="107">
        <f>S21/SUM(S21:T21)</f>
        <v>0.5629181183280404</v>
      </c>
      <c r="W19" s="111"/>
      <c r="X19" s="109"/>
      <c r="Z19" s="47" t="s">
        <v>26</v>
      </c>
      <c r="AA19" s="48"/>
      <c r="AB19" s="49"/>
      <c r="AC19" s="106" t="s">
        <v>29</v>
      </c>
      <c r="AD19" s="107">
        <f>AA21/SUM(AA21:AB21)</f>
        <v>0.88575213067480418</v>
      </c>
      <c r="AE19" s="111"/>
      <c r="AF19" s="109"/>
    </row>
    <row r="20" spans="1:32" x14ac:dyDescent="0.3">
      <c r="A20" s="108">
        <f t="shared" ref="A20:A22" si="2">A19+1</f>
        <v>13</v>
      </c>
      <c r="B20" s="44" t="s">
        <v>30</v>
      </c>
      <c r="C20" s="45" t="s">
        <v>31</v>
      </c>
      <c r="D20" s="46" t="s">
        <v>32</v>
      </c>
      <c r="E20" s="106" t="s">
        <v>33</v>
      </c>
      <c r="F20" s="107">
        <f>C21/SUM(C21:C22)</f>
        <v>0.96386602526277887</v>
      </c>
      <c r="G20" s="111"/>
      <c r="H20" s="109"/>
      <c r="J20" s="44" t="s">
        <v>30</v>
      </c>
      <c r="K20" s="45" t="s">
        <v>31</v>
      </c>
      <c r="L20" s="46" t="s">
        <v>32</v>
      </c>
      <c r="M20" s="106" t="s">
        <v>33</v>
      </c>
      <c r="N20" s="107">
        <f>K21/SUM(K21:K22)</f>
        <v>0.98556963225072669</v>
      </c>
      <c r="O20" s="111"/>
      <c r="P20" s="109"/>
      <c r="R20" s="44" t="s">
        <v>30</v>
      </c>
      <c r="S20" s="45" t="s">
        <v>31</v>
      </c>
      <c r="T20" s="46" t="s">
        <v>32</v>
      </c>
      <c r="U20" s="106" t="s">
        <v>33</v>
      </c>
      <c r="V20" s="107">
        <f>S21/SUM(S21:S22)</f>
        <v>0.99935852687583726</v>
      </c>
      <c r="W20" s="111"/>
      <c r="X20" s="109"/>
      <c r="Z20" s="44" t="s">
        <v>30</v>
      </c>
      <c r="AA20" s="45" t="s">
        <v>31</v>
      </c>
      <c r="AB20" s="46" t="s">
        <v>32</v>
      </c>
      <c r="AC20" s="106" t="s">
        <v>33</v>
      </c>
      <c r="AD20" s="107">
        <f>AA21/SUM(AA21:AA22)</f>
        <v>0.94809369904572638</v>
      </c>
      <c r="AE20" s="111"/>
      <c r="AF20" s="109"/>
    </row>
    <row r="21" spans="1:32" x14ac:dyDescent="0.3">
      <c r="A21" s="108">
        <f t="shared" si="2"/>
        <v>14</v>
      </c>
      <c r="B21" s="39" t="s">
        <v>31</v>
      </c>
      <c r="C21" s="128">
        <v>385504</v>
      </c>
      <c r="D21" s="129">
        <v>184197</v>
      </c>
      <c r="E21" s="106" t="s">
        <v>34</v>
      </c>
      <c r="F21" s="107">
        <f>(F19*F20)/(F19+F20) * 2</f>
        <v>0.79513477446148484</v>
      </c>
      <c r="G21" s="111"/>
      <c r="H21" s="109"/>
      <c r="J21" s="39" t="s">
        <v>31</v>
      </c>
      <c r="K21" s="133">
        <v>249562</v>
      </c>
      <c r="L21" s="134">
        <v>276364</v>
      </c>
      <c r="M21" s="106" t="s">
        <v>34</v>
      </c>
      <c r="N21" s="107">
        <f>(N19*N20)/(N19+N20) * 2</f>
        <v>0.64060723205782766</v>
      </c>
      <c r="O21" s="111"/>
      <c r="P21" s="109"/>
      <c r="R21" s="39" t="s">
        <v>31</v>
      </c>
      <c r="S21" s="36">
        <v>317814</v>
      </c>
      <c r="T21" s="40">
        <v>246769</v>
      </c>
      <c r="U21" s="106" t="s">
        <v>34</v>
      </c>
      <c r="V21" s="107">
        <f>(V19*V20)/(V19+V20) * 2</f>
        <v>0.7201759345389368</v>
      </c>
      <c r="W21" s="111"/>
      <c r="X21" s="109"/>
      <c r="Z21" s="39" t="s">
        <v>31</v>
      </c>
      <c r="AA21" s="36">
        <v>717523</v>
      </c>
      <c r="AB21" s="40">
        <v>92549</v>
      </c>
      <c r="AC21" s="106" t="s">
        <v>34</v>
      </c>
      <c r="AD21" s="107">
        <f>(AD19*AD20)/(AD19+AD20) * 2</f>
        <v>0.91586326440220611</v>
      </c>
      <c r="AE21" s="111"/>
      <c r="AF21" s="109"/>
    </row>
    <row r="22" spans="1:32" ht="15" thickBot="1" x14ac:dyDescent="0.35">
      <c r="A22" s="108">
        <f t="shared" si="2"/>
        <v>15</v>
      </c>
      <c r="B22" s="41" t="s">
        <v>32</v>
      </c>
      <c r="C22" s="132">
        <v>14452</v>
      </c>
      <c r="D22" s="131">
        <v>2240847</v>
      </c>
      <c r="E22" s="106" t="s">
        <v>35</v>
      </c>
      <c r="F22" s="127">
        <v>0.75429999999999997</v>
      </c>
      <c r="G22" s="111"/>
      <c r="H22" s="109"/>
      <c r="J22" s="41" t="s">
        <v>32</v>
      </c>
      <c r="K22" s="135">
        <v>3654</v>
      </c>
      <c r="L22" s="136">
        <v>4065420</v>
      </c>
      <c r="M22" s="106" t="s">
        <v>35</v>
      </c>
      <c r="N22" s="127">
        <v>0.61170000000000002</v>
      </c>
      <c r="O22" s="111"/>
      <c r="P22" s="109"/>
      <c r="R22" s="41" t="s">
        <v>32</v>
      </c>
      <c r="S22" s="42">
        <v>204</v>
      </c>
      <c r="T22" s="43">
        <v>3662713</v>
      </c>
      <c r="U22" s="106" t="s">
        <v>35</v>
      </c>
      <c r="V22" s="107">
        <v>0.69040000000000001</v>
      </c>
      <c r="W22" s="111"/>
      <c r="X22" s="109"/>
      <c r="Z22" s="41" t="s">
        <v>32</v>
      </c>
      <c r="AA22" s="42">
        <v>39283</v>
      </c>
      <c r="AB22" s="43">
        <v>3250645</v>
      </c>
      <c r="AC22" s="106" t="s">
        <v>35</v>
      </c>
      <c r="AD22" s="107">
        <v>0.89600000000000002</v>
      </c>
      <c r="AE22" s="111"/>
      <c r="AF22" s="109"/>
    </row>
    <row r="23" spans="1:32" x14ac:dyDescent="0.3">
      <c r="A23" s="37"/>
      <c r="B23" s="37"/>
      <c r="C23" s="37"/>
      <c r="D23" s="37"/>
      <c r="G23" s="110"/>
      <c r="H23" s="108"/>
      <c r="I23" s="37"/>
      <c r="J23" s="37"/>
      <c r="K23" s="37"/>
      <c r="L23" s="37"/>
      <c r="O23" s="110"/>
      <c r="P23" s="108"/>
      <c r="Q23" s="37"/>
      <c r="R23" s="37"/>
      <c r="S23" s="37"/>
      <c r="T23" s="37"/>
      <c r="W23" s="110"/>
      <c r="X23" s="108"/>
      <c r="Y23" s="37"/>
      <c r="Z23" s="37"/>
      <c r="AA23" s="37"/>
      <c r="AB23" s="37"/>
      <c r="AE23" s="110"/>
      <c r="AF23" s="108"/>
    </row>
    <row r="24" spans="1:32" ht="21.6" thickBot="1" x14ac:dyDescent="0.45">
      <c r="A24" s="108">
        <f>A22+1</f>
        <v>16</v>
      </c>
      <c r="B24" s="58" t="s">
        <v>39</v>
      </c>
      <c r="E24" s="106" t="s">
        <v>27</v>
      </c>
      <c r="F24" s="107">
        <f>(C27+D28)/SUM(C27:D28)</f>
        <v>0.94261345132743368</v>
      </c>
      <c r="G24" s="111" t="s">
        <v>40</v>
      </c>
      <c r="H24" s="112">
        <v>4.8390519999999997</v>
      </c>
      <c r="J24" s="58" t="s">
        <v>39</v>
      </c>
      <c r="M24" s="106" t="s">
        <v>27</v>
      </c>
      <c r="N24" s="107">
        <f>(K27+L28)/SUM(K27:L28)</f>
        <v>0.94628509249183901</v>
      </c>
      <c r="O24" s="111" t="s">
        <v>40</v>
      </c>
      <c r="P24" s="112">
        <v>4.8390519999999997</v>
      </c>
      <c r="R24" s="58" t="s">
        <v>39</v>
      </c>
      <c r="U24" s="106" t="s">
        <v>27</v>
      </c>
      <c r="V24" s="107">
        <f>(S27+T28)/SUM(S27:T28)</f>
        <v>0.92782471910112363</v>
      </c>
      <c r="W24" s="111" t="s">
        <v>40</v>
      </c>
      <c r="X24" s="112">
        <v>4.8390519999999997</v>
      </c>
      <c r="Z24" s="58" t="s">
        <v>39</v>
      </c>
      <c r="AC24" s="106" t="s">
        <v>27</v>
      </c>
      <c r="AD24" s="107">
        <f>(AA27+AB28)/SUM(AA27:AB28)</f>
        <v>0.96773536585365849</v>
      </c>
      <c r="AE24" s="111" t="s">
        <v>40</v>
      </c>
      <c r="AF24" s="112">
        <v>4.8390519999999997</v>
      </c>
    </row>
    <row r="25" spans="1:32" ht="18.600000000000001" thickBot="1" x14ac:dyDescent="0.4">
      <c r="A25" s="108">
        <f>A24+1</f>
        <v>17</v>
      </c>
      <c r="B25" s="47" t="s">
        <v>26</v>
      </c>
      <c r="C25" s="48"/>
      <c r="D25" s="49"/>
      <c r="E25" s="106" t="s">
        <v>29</v>
      </c>
      <c r="F25" s="107">
        <f>C27/SUM(C27:D27)</f>
        <v>0.72740954351530129</v>
      </c>
      <c r="G25" s="111" t="s">
        <v>41</v>
      </c>
      <c r="H25" s="109">
        <v>32</v>
      </c>
      <c r="J25" s="47" t="s">
        <v>26</v>
      </c>
      <c r="K25" s="48"/>
      <c r="L25" s="49"/>
      <c r="M25" s="106" t="s">
        <v>29</v>
      </c>
      <c r="N25" s="107">
        <f>K27/SUM(K27:L27)</f>
        <v>0.50652328228392396</v>
      </c>
      <c r="O25" s="111" t="s">
        <v>41</v>
      </c>
      <c r="P25" s="109">
        <v>32</v>
      </c>
      <c r="R25" s="47" t="s">
        <v>26</v>
      </c>
      <c r="S25" s="48"/>
      <c r="T25" s="49"/>
      <c r="U25" s="106" t="s">
        <v>29</v>
      </c>
      <c r="V25" s="107">
        <f>S27/SUM(S27:T27)</f>
        <v>0.51035555933831056</v>
      </c>
      <c r="W25" s="111" t="s">
        <v>41</v>
      </c>
      <c r="X25" s="109">
        <v>32</v>
      </c>
      <c r="Z25" s="47" t="s">
        <v>26</v>
      </c>
      <c r="AA25" s="48"/>
      <c r="AB25" s="49"/>
      <c r="AC25" s="106" t="s">
        <v>29</v>
      </c>
      <c r="AD25" s="107">
        <f>AA27/SUM(AA27:AB27)</f>
        <v>0.89894941529844496</v>
      </c>
      <c r="AE25" s="111" t="s">
        <v>41</v>
      </c>
      <c r="AF25" s="109">
        <v>32</v>
      </c>
    </row>
    <row r="26" spans="1:32" x14ac:dyDescent="0.3">
      <c r="A26" s="108">
        <f t="shared" ref="A26:A28" si="3">A25+1</f>
        <v>18</v>
      </c>
      <c r="B26" s="44" t="s">
        <v>30</v>
      </c>
      <c r="C26" s="45" t="s">
        <v>31</v>
      </c>
      <c r="D26" s="46" t="s">
        <v>32</v>
      </c>
      <c r="E26" s="106" t="s">
        <v>33</v>
      </c>
      <c r="F26" s="107">
        <f>C27/SUM(C27:C28)</f>
        <v>0.95106711738291216</v>
      </c>
      <c r="G26" s="111"/>
      <c r="H26" s="109"/>
      <c r="J26" s="44" t="s">
        <v>30</v>
      </c>
      <c r="K26" s="45" t="s">
        <v>31</v>
      </c>
      <c r="L26" s="46" t="s">
        <v>32</v>
      </c>
      <c r="M26" s="106" t="s">
        <v>33</v>
      </c>
      <c r="N26" s="107">
        <f>K27/SUM(K27:K28)</f>
        <v>0.98066472892708201</v>
      </c>
      <c r="O26" s="111"/>
      <c r="P26" s="109"/>
      <c r="R26" s="44" t="s">
        <v>30</v>
      </c>
      <c r="S26" s="45" t="s">
        <v>31</v>
      </c>
      <c r="T26" s="46" t="s">
        <v>32</v>
      </c>
      <c r="U26" s="106" t="s">
        <v>33</v>
      </c>
      <c r="V26" s="107">
        <f>S27/SUM(S27:S28)</f>
        <v>0.99932393763875005</v>
      </c>
      <c r="W26" s="111"/>
      <c r="X26" s="109"/>
      <c r="Z26" s="44" t="s">
        <v>30</v>
      </c>
      <c r="AA26" s="45" t="s">
        <v>31</v>
      </c>
      <c r="AB26" s="46" t="s">
        <v>32</v>
      </c>
      <c r="AC26" s="106" t="s">
        <v>33</v>
      </c>
      <c r="AD26" s="107">
        <f>AA27/SUM(AA27:AA28)</f>
        <v>0.92971514496449548</v>
      </c>
      <c r="AE26" s="111"/>
      <c r="AF26" s="109"/>
    </row>
    <row r="27" spans="1:32" x14ac:dyDescent="0.3">
      <c r="A27" s="108">
        <f t="shared" si="3"/>
        <v>19</v>
      </c>
      <c r="B27" s="39" t="s">
        <v>31</v>
      </c>
      <c r="C27" s="128">
        <v>380385</v>
      </c>
      <c r="D27" s="129">
        <v>142546</v>
      </c>
      <c r="E27" s="106" t="s">
        <v>34</v>
      </c>
      <c r="F27" s="107">
        <f>(F25*F26)/(F25+F26) * 2</f>
        <v>0.82433710735983934</v>
      </c>
      <c r="G27" s="111"/>
      <c r="H27" s="109"/>
      <c r="J27" s="39" t="s">
        <v>31</v>
      </c>
      <c r="K27" s="133">
        <v>248320</v>
      </c>
      <c r="L27" s="134">
        <v>241924</v>
      </c>
      <c r="M27" s="106" t="s">
        <v>34</v>
      </c>
      <c r="N27" s="107">
        <f>(N25*N26)/(N25+N26) * 2</f>
        <v>0.66801172894305005</v>
      </c>
      <c r="O27" s="111"/>
      <c r="P27" s="109"/>
      <c r="R27" s="39" t="s">
        <v>31</v>
      </c>
      <c r="S27" s="36">
        <v>317803</v>
      </c>
      <c r="T27" s="40">
        <v>304906</v>
      </c>
      <c r="U27" s="106" t="s">
        <v>34</v>
      </c>
      <c r="V27" s="107">
        <f>(V25*V26)/(V25+V26) * 2</f>
        <v>0.67565404203344859</v>
      </c>
      <c r="W27" s="111"/>
      <c r="X27" s="109"/>
      <c r="Z27" s="39" t="s">
        <v>31</v>
      </c>
      <c r="AA27" s="36">
        <v>703614</v>
      </c>
      <c r="AB27" s="40">
        <v>79093</v>
      </c>
      <c r="AC27" s="106" t="s">
        <v>34</v>
      </c>
      <c r="AD27" s="107">
        <f>(AD25*AD26)/(AD25+AD26) * 2</f>
        <v>0.91407347648249804</v>
      </c>
      <c r="AE27" s="111"/>
      <c r="AF27" s="109"/>
    </row>
    <row r="28" spans="1:32" ht="15" thickBot="1" x14ac:dyDescent="0.35">
      <c r="A28" s="108">
        <f t="shared" si="3"/>
        <v>20</v>
      </c>
      <c r="B28" s="41" t="s">
        <v>32</v>
      </c>
      <c r="C28" s="132">
        <v>19571</v>
      </c>
      <c r="D28" s="131">
        <v>2282498</v>
      </c>
      <c r="E28" s="106" t="s">
        <v>35</v>
      </c>
      <c r="F28" s="127">
        <v>0.79079999999999995</v>
      </c>
      <c r="G28" s="111"/>
      <c r="H28" s="109"/>
      <c r="J28" s="41" t="s">
        <v>32</v>
      </c>
      <c r="K28" s="135">
        <v>4896</v>
      </c>
      <c r="L28" s="136">
        <v>4099860</v>
      </c>
      <c r="M28" s="106" t="s">
        <v>35</v>
      </c>
      <c r="N28" s="127">
        <v>0.64200000000000002</v>
      </c>
      <c r="O28" s="111"/>
      <c r="P28" s="109"/>
      <c r="R28" s="41" t="s">
        <v>32</v>
      </c>
      <c r="S28" s="42">
        <v>215</v>
      </c>
      <c r="T28" s="43">
        <v>3604576</v>
      </c>
      <c r="U28" s="106" t="s">
        <v>35</v>
      </c>
      <c r="V28" s="107">
        <v>0.63980000000000004</v>
      </c>
      <c r="W28" s="111"/>
      <c r="X28" s="109"/>
      <c r="Z28" s="41" t="s">
        <v>32</v>
      </c>
      <c r="AA28" s="42">
        <v>53192</v>
      </c>
      <c r="AB28" s="43">
        <v>3264101</v>
      </c>
      <c r="AC28" s="106" t="s">
        <v>35</v>
      </c>
      <c r="AD28" s="107">
        <v>0.89419999999999999</v>
      </c>
      <c r="AE28" s="111"/>
      <c r="AF28" s="109"/>
    </row>
    <row r="29" spans="1:32" ht="18" x14ac:dyDescent="0.35">
      <c r="B29" s="2"/>
      <c r="F29"/>
      <c r="G29" s="110"/>
      <c r="H29" s="108"/>
      <c r="J29" s="2"/>
      <c r="N29"/>
      <c r="O29" s="110"/>
      <c r="P29" s="108"/>
      <c r="R29" s="2"/>
      <c r="V29"/>
      <c r="W29" s="110"/>
      <c r="X29" s="108"/>
      <c r="Z29" s="2"/>
      <c r="AD29"/>
      <c r="AE29" s="110"/>
      <c r="AF29" s="108"/>
    </row>
    <row r="30" spans="1:32" ht="21.6" thickBot="1" x14ac:dyDescent="0.45">
      <c r="A30" s="108">
        <f>A28+1</f>
        <v>21</v>
      </c>
      <c r="B30" s="59" t="s">
        <v>42</v>
      </c>
      <c r="E30" s="106" t="s">
        <v>27</v>
      </c>
      <c r="F30" s="107">
        <f>(C33+D34)/SUM(C33:D34)</f>
        <v>0.9509621238938053</v>
      </c>
      <c r="G30" s="111" t="s">
        <v>43</v>
      </c>
      <c r="H30" s="109">
        <v>0.1</v>
      </c>
      <c r="J30" s="59" t="s">
        <v>42</v>
      </c>
      <c r="M30" s="106" t="s">
        <v>27</v>
      </c>
      <c r="N30" s="107">
        <f>(K33+L34)/SUM(K33:L34)</f>
        <v>0.94411599564744286</v>
      </c>
      <c r="O30" s="111" t="s">
        <v>43</v>
      </c>
      <c r="P30" s="109">
        <v>0.1</v>
      </c>
      <c r="R30" s="59" t="s">
        <v>42</v>
      </c>
      <c r="U30" s="106" t="s">
        <v>27</v>
      </c>
      <c r="V30" s="107">
        <f>(S33+T34)/SUM(S33:T34)</f>
        <v>0.92550916617386159</v>
      </c>
      <c r="W30" s="111" t="s">
        <v>43</v>
      </c>
      <c r="X30" s="109">
        <v>0.1</v>
      </c>
      <c r="Z30" s="59" t="s">
        <v>42</v>
      </c>
      <c r="AC30" s="106" t="s">
        <v>27</v>
      </c>
      <c r="AD30" s="107">
        <f>(AA33+AB34)/SUM(AA33:AB34)</f>
        <v>0.97091024390243907</v>
      </c>
      <c r="AE30" s="111" t="s">
        <v>43</v>
      </c>
      <c r="AF30" s="109">
        <v>0.1</v>
      </c>
    </row>
    <row r="31" spans="1:32" ht="18.600000000000001" thickBot="1" x14ac:dyDescent="0.4">
      <c r="A31" s="108">
        <f>A30+1</f>
        <v>22</v>
      </c>
      <c r="B31" s="47" t="s">
        <v>26</v>
      </c>
      <c r="C31" s="48"/>
      <c r="D31" s="49"/>
      <c r="E31" s="106" t="s">
        <v>29</v>
      </c>
      <c r="F31" s="107">
        <f>C33/SUM(C33:D33)</f>
        <v>0.75293156961848962</v>
      </c>
      <c r="G31" s="111" t="s">
        <v>44</v>
      </c>
      <c r="H31" s="109">
        <v>2</v>
      </c>
      <c r="J31" s="47" t="s">
        <v>26</v>
      </c>
      <c r="K31" s="48"/>
      <c r="L31" s="49"/>
      <c r="M31" s="106" t="s">
        <v>29</v>
      </c>
      <c r="N31" s="107">
        <f>K33/SUM(K33:L33)</f>
        <v>0.49646366317357266</v>
      </c>
      <c r="O31" s="111" t="s">
        <v>44</v>
      </c>
      <c r="P31" s="109">
        <v>2</v>
      </c>
      <c r="R31" s="47" t="s">
        <v>26</v>
      </c>
      <c r="S31" s="48"/>
      <c r="T31" s="49"/>
      <c r="U31" s="106" t="s">
        <v>29</v>
      </c>
      <c r="V31" s="107">
        <f>S33/SUM(S33:T33)</f>
        <v>0.5024564043551385</v>
      </c>
      <c r="W31" s="111" t="s">
        <v>44</v>
      </c>
      <c r="X31" s="109">
        <v>2</v>
      </c>
      <c r="Z31" s="47" t="s">
        <v>26</v>
      </c>
      <c r="AA31" s="48"/>
      <c r="AB31" s="49"/>
      <c r="AC31" s="106" t="s">
        <v>29</v>
      </c>
      <c r="AD31" s="107">
        <f>AA33/SUM(AA33:AB33)</f>
        <v>0.89592829870900914</v>
      </c>
      <c r="AE31" s="111" t="s">
        <v>44</v>
      </c>
      <c r="AF31" s="109">
        <v>2</v>
      </c>
    </row>
    <row r="32" spans="1:32" x14ac:dyDescent="0.3">
      <c r="A32" s="108">
        <f t="shared" ref="A32:A34" si="4">A31+1</f>
        <v>23</v>
      </c>
      <c r="B32" s="44" t="s">
        <v>30</v>
      </c>
      <c r="C32" s="45" t="s">
        <v>31</v>
      </c>
      <c r="D32" s="46" t="s">
        <v>32</v>
      </c>
      <c r="E32" s="106" t="s">
        <v>33</v>
      </c>
      <c r="F32" s="107">
        <f>C33/SUM(C33:C34)</f>
        <v>0.97287201592175143</v>
      </c>
      <c r="G32" s="111" t="s">
        <v>45</v>
      </c>
      <c r="H32" s="109">
        <v>150</v>
      </c>
      <c r="J32" s="44" t="s">
        <v>30</v>
      </c>
      <c r="K32" s="45" t="s">
        <v>31</v>
      </c>
      <c r="L32" s="46" t="s">
        <v>32</v>
      </c>
      <c r="M32" s="106" t="s">
        <v>33</v>
      </c>
      <c r="N32" s="107">
        <f>K33/SUM(K33:K34)</f>
        <v>0.98992559711866546</v>
      </c>
      <c r="O32" s="111" t="s">
        <v>45</v>
      </c>
      <c r="P32" s="109">
        <v>150</v>
      </c>
      <c r="R32" s="44" t="s">
        <v>30</v>
      </c>
      <c r="S32" s="45" t="s">
        <v>31</v>
      </c>
      <c r="T32" s="46" t="s">
        <v>32</v>
      </c>
      <c r="U32" s="106" t="s">
        <v>33</v>
      </c>
      <c r="V32" s="107">
        <f>S33/SUM(S33:S34)</f>
        <v>0.99953461753737205</v>
      </c>
      <c r="W32" s="111" t="s">
        <v>45</v>
      </c>
      <c r="X32" s="109">
        <v>150</v>
      </c>
      <c r="Z32" s="44" t="s">
        <v>30</v>
      </c>
      <c r="AA32" s="45" t="s">
        <v>31</v>
      </c>
      <c r="AB32" s="46" t="s">
        <v>32</v>
      </c>
      <c r="AC32" s="106" t="s">
        <v>33</v>
      </c>
      <c r="AD32" s="107">
        <f>AA33/SUM(AA33:AA34)</f>
        <v>0.95312140759983399</v>
      </c>
      <c r="AE32" s="111" t="s">
        <v>45</v>
      </c>
      <c r="AF32" s="109">
        <v>150</v>
      </c>
    </row>
    <row r="33" spans="1:33" x14ac:dyDescent="0.3">
      <c r="A33" s="108">
        <f t="shared" si="4"/>
        <v>24</v>
      </c>
      <c r="B33" s="39" t="s">
        <v>31</v>
      </c>
      <c r="C33" s="128">
        <v>389106</v>
      </c>
      <c r="D33" s="129">
        <v>127682</v>
      </c>
      <c r="E33" s="106" t="s">
        <v>34</v>
      </c>
      <c r="F33" s="107">
        <f>(F31*F32)/(F31+F32) * 2</f>
        <v>0.84888693026624662</v>
      </c>
      <c r="G33" s="111" t="s">
        <v>46</v>
      </c>
      <c r="H33" s="109">
        <v>10</v>
      </c>
      <c r="J33" s="39" t="s">
        <v>31</v>
      </c>
      <c r="K33" s="133">
        <v>250665</v>
      </c>
      <c r="L33" s="134">
        <v>254236</v>
      </c>
      <c r="M33" s="106" t="s">
        <v>34</v>
      </c>
      <c r="N33" s="107">
        <f>(N31*N32)/(N31+N32) * 2</f>
        <v>0.66128315286426764</v>
      </c>
      <c r="O33" s="111" t="s">
        <v>46</v>
      </c>
      <c r="P33" s="109">
        <v>10</v>
      </c>
      <c r="R33" s="39" t="s">
        <v>31</v>
      </c>
      <c r="S33" s="36">
        <v>317870</v>
      </c>
      <c r="T33" s="40">
        <v>314762</v>
      </c>
      <c r="U33" s="106" t="s">
        <v>34</v>
      </c>
      <c r="V33" s="107">
        <f>(V31*V32)/(V31+V32) * 2</f>
        <v>0.66874243938357969</v>
      </c>
      <c r="W33" s="111" t="s">
        <v>46</v>
      </c>
      <c r="X33" s="109">
        <v>10</v>
      </c>
      <c r="Z33" s="39" t="s">
        <v>31</v>
      </c>
      <c r="AA33" s="36">
        <v>721328</v>
      </c>
      <c r="AB33" s="40">
        <v>83790</v>
      </c>
      <c r="AC33" s="106" t="s">
        <v>34</v>
      </c>
      <c r="AD33" s="107">
        <f>(AD31*AD32)/(AD31+AD32) * 2</f>
        <v>0.92364033077153562</v>
      </c>
      <c r="AE33" s="111" t="s">
        <v>46</v>
      </c>
      <c r="AF33" s="109">
        <v>10</v>
      </c>
    </row>
    <row r="34" spans="1:33" ht="15" thickBot="1" x14ac:dyDescent="0.35">
      <c r="A34" s="108">
        <f t="shared" si="4"/>
        <v>25</v>
      </c>
      <c r="B34" s="41" t="s">
        <v>32</v>
      </c>
      <c r="C34" s="132">
        <v>10850</v>
      </c>
      <c r="D34" s="131">
        <v>2297362</v>
      </c>
      <c r="E34" s="106" t="s">
        <v>35</v>
      </c>
      <c r="F34" s="127">
        <v>0.82020000000000004</v>
      </c>
      <c r="G34" s="111"/>
      <c r="H34" s="109"/>
      <c r="J34" s="41" t="s">
        <v>32</v>
      </c>
      <c r="K34" s="135">
        <v>2551</v>
      </c>
      <c r="L34" s="136">
        <v>4087548</v>
      </c>
      <c r="M34" s="106" t="s">
        <v>35</v>
      </c>
      <c r="N34" s="127">
        <v>0.63449999999999995</v>
      </c>
      <c r="O34" s="111"/>
      <c r="P34" s="109"/>
      <c r="R34" s="41" t="s">
        <v>32</v>
      </c>
      <c r="S34" s="42">
        <v>148</v>
      </c>
      <c r="T34" s="43">
        <v>3594720</v>
      </c>
      <c r="U34" s="106" t="s">
        <v>35</v>
      </c>
      <c r="V34" s="107">
        <v>0.63190000000000002</v>
      </c>
      <c r="W34" s="111"/>
      <c r="X34" s="109"/>
      <c r="Z34" s="41" t="s">
        <v>32</v>
      </c>
      <c r="AA34" s="42">
        <v>35478</v>
      </c>
      <c r="AB34" s="43">
        <v>3259404</v>
      </c>
      <c r="AC34" s="106" t="s">
        <v>35</v>
      </c>
      <c r="AD34" s="107">
        <v>0.90569999999999995</v>
      </c>
      <c r="AE34" s="111"/>
      <c r="AF34" s="109"/>
    </row>
    <row r="35" spans="1:33" x14ac:dyDescent="0.3">
      <c r="B35" s="37"/>
      <c r="C35" s="37"/>
      <c r="D35" s="37"/>
      <c r="G35" s="110"/>
      <c r="H35" s="108"/>
      <c r="J35" s="37"/>
      <c r="K35" s="37"/>
      <c r="L35" s="37"/>
      <c r="O35" s="110"/>
      <c r="P35" s="108"/>
      <c r="R35" s="37"/>
      <c r="S35" s="37"/>
      <c r="T35" s="37"/>
      <c r="W35" s="110"/>
      <c r="X35" s="108"/>
      <c r="Z35" s="37"/>
      <c r="AA35" s="37"/>
      <c r="AB35" s="37"/>
      <c r="AE35" s="110"/>
      <c r="AF35" s="108"/>
    </row>
    <row r="36" spans="1:33" ht="21.6" thickBot="1" x14ac:dyDescent="0.45">
      <c r="B36" s="59" t="s">
        <v>47</v>
      </c>
      <c r="F36" s="105"/>
      <c r="G36" s="110"/>
      <c r="H36" s="108"/>
      <c r="J36" s="59" t="s">
        <v>47</v>
      </c>
      <c r="N36" s="105"/>
      <c r="O36" s="110"/>
      <c r="P36" s="108"/>
      <c r="R36" s="59" t="s">
        <v>47</v>
      </c>
      <c r="V36" s="105"/>
      <c r="W36" s="110"/>
      <c r="X36" s="108"/>
      <c r="Z36" s="59" t="s">
        <v>47</v>
      </c>
      <c r="AD36" s="105"/>
      <c r="AE36" s="110"/>
      <c r="AF36" s="108"/>
    </row>
    <row r="37" spans="1:33" ht="18.600000000000001" thickBot="1" x14ac:dyDescent="0.4">
      <c r="B37" s="47" t="s">
        <v>26</v>
      </c>
      <c r="C37" s="48"/>
      <c r="D37" s="49"/>
      <c r="F37" s="105"/>
      <c r="G37" s="110"/>
      <c r="H37" s="108"/>
      <c r="J37" s="47" t="s">
        <v>26</v>
      </c>
      <c r="K37" s="48"/>
      <c r="L37" s="49"/>
      <c r="N37" s="105"/>
      <c r="O37" s="110"/>
      <c r="P37" s="108"/>
      <c r="R37" s="47" t="s">
        <v>26</v>
      </c>
      <c r="S37" s="48"/>
      <c r="T37" s="49"/>
      <c r="V37" s="105"/>
      <c r="W37" s="110"/>
      <c r="X37" s="108"/>
      <c r="Z37" s="47" t="s">
        <v>26</v>
      </c>
      <c r="AA37" s="48"/>
      <c r="AB37" s="49"/>
      <c r="AD37" s="105"/>
      <c r="AE37" s="110"/>
      <c r="AF37" s="108"/>
    </row>
    <row r="38" spans="1:33" x14ac:dyDescent="0.3">
      <c r="B38" s="44" t="s">
        <v>30</v>
      </c>
      <c r="C38" s="45" t="s">
        <v>31</v>
      </c>
      <c r="D38" s="46" t="s">
        <v>32</v>
      </c>
      <c r="F38" s="105"/>
      <c r="G38" s="110"/>
      <c r="H38" s="108"/>
      <c r="J38" s="44" t="s">
        <v>30</v>
      </c>
      <c r="K38" s="45" t="s">
        <v>31</v>
      </c>
      <c r="L38" s="46" t="s">
        <v>32</v>
      </c>
      <c r="N38" s="105"/>
      <c r="O38" s="110"/>
      <c r="P38" s="108"/>
      <c r="R38" s="44" t="s">
        <v>30</v>
      </c>
      <c r="S38" s="45" t="s">
        <v>31</v>
      </c>
      <c r="T38" s="46" t="s">
        <v>32</v>
      </c>
      <c r="V38" s="105"/>
      <c r="W38" s="110"/>
      <c r="X38" s="108"/>
      <c r="Z38" s="44" t="s">
        <v>30</v>
      </c>
      <c r="AA38" s="45" t="s">
        <v>31</v>
      </c>
      <c r="AB38" s="46" t="s">
        <v>32</v>
      </c>
      <c r="AD38" s="105"/>
      <c r="AE38" s="110"/>
      <c r="AF38" s="108"/>
    </row>
    <row r="39" spans="1:33" x14ac:dyDescent="0.3">
      <c r="B39" s="39" t="s">
        <v>31</v>
      </c>
      <c r="C39" s="36"/>
      <c r="D39" s="40"/>
      <c r="F39" s="105"/>
      <c r="G39" s="110"/>
      <c r="H39" s="108"/>
      <c r="J39" s="39" t="s">
        <v>31</v>
      </c>
      <c r="K39" s="36"/>
      <c r="L39" s="40"/>
      <c r="N39" s="105"/>
      <c r="O39" s="110"/>
      <c r="P39" s="108"/>
      <c r="R39" s="39" t="s">
        <v>31</v>
      </c>
      <c r="S39" s="36"/>
      <c r="T39" s="40"/>
      <c r="V39" s="105"/>
      <c r="W39" s="110"/>
      <c r="X39" s="108"/>
      <c r="Z39" s="39" t="s">
        <v>31</v>
      </c>
      <c r="AA39" s="36"/>
      <c r="AB39" s="40"/>
      <c r="AD39" s="105"/>
      <c r="AE39" s="110"/>
      <c r="AF39" s="108"/>
    </row>
    <row r="40" spans="1:33" ht="15" thickBot="1" x14ac:dyDescent="0.35">
      <c r="B40" s="41" t="s">
        <v>32</v>
      </c>
      <c r="C40" s="42"/>
      <c r="D40" s="43"/>
      <c r="F40" s="105"/>
      <c r="G40" s="110"/>
      <c r="H40" s="108"/>
      <c r="J40" s="41" t="s">
        <v>32</v>
      </c>
      <c r="K40" s="42"/>
      <c r="L40" s="43"/>
      <c r="N40" s="105"/>
      <c r="O40" s="110"/>
      <c r="P40" s="108"/>
      <c r="R40" s="41" t="s">
        <v>32</v>
      </c>
      <c r="S40" s="42"/>
      <c r="T40" s="43"/>
      <c r="V40" s="105"/>
      <c r="W40" s="110"/>
      <c r="X40" s="108"/>
      <c r="Z40" s="41" t="s">
        <v>32</v>
      </c>
      <c r="AA40" s="42"/>
      <c r="AB40" s="43"/>
      <c r="AD40" s="105"/>
      <c r="AE40" s="110"/>
      <c r="AF40" s="108"/>
    </row>
    <row r="41" spans="1:33" ht="15" thickBot="1" x14ac:dyDescent="0.35">
      <c r="A41" s="37"/>
      <c r="B41" s="37"/>
      <c r="C41" s="37"/>
      <c r="D41" s="37"/>
      <c r="F41" s="37"/>
      <c r="G41" s="37"/>
      <c r="H41" s="37"/>
      <c r="I41" s="37"/>
      <c r="J41" s="37"/>
      <c r="K41" s="37"/>
      <c r="L41" s="37"/>
      <c r="N41" s="37"/>
      <c r="O41" s="37"/>
      <c r="P41" s="37"/>
      <c r="Q41" s="37"/>
      <c r="R41" s="37"/>
      <c r="S41" s="37"/>
      <c r="T41" s="37"/>
      <c r="V41" s="37"/>
      <c r="W41" s="37"/>
      <c r="X41" s="37"/>
      <c r="Y41" s="37"/>
      <c r="Z41" s="37"/>
      <c r="AA41" s="37"/>
      <c r="AB41" s="37"/>
      <c r="AD41" s="37"/>
      <c r="AE41" s="37"/>
      <c r="AF41" s="37"/>
    </row>
    <row r="42" spans="1:33" s="4" customFormat="1" ht="33.6" customHeight="1" thickBot="1" x14ac:dyDescent="0.35">
      <c r="A42" s="117"/>
      <c r="B42" s="147" t="s">
        <v>48</v>
      </c>
      <c r="C42" s="148"/>
      <c r="D42" s="148"/>
      <c r="E42" s="148"/>
      <c r="F42" s="148"/>
      <c r="G42" s="148"/>
      <c r="H42" s="149"/>
      <c r="J42"/>
      <c r="K42"/>
      <c r="L42"/>
      <c r="M42"/>
      <c r="N42"/>
      <c r="O42"/>
      <c r="P42"/>
      <c r="R42"/>
      <c r="S42"/>
      <c r="T42"/>
      <c r="U42"/>
      <c r="V42"/>
      <c r="W42"/>
      <c r="X42"/>
      <c r="Z42"/>
      <c r="AA42"/>
      <c r="AB42"/>
      <c r="AC42"/>
      <c r="AD42"/>
      <c r="AE42"/>
      <c r="AF42"/>
      <c r="AG42"/>
    </row>
    <row r="43" spans="1:33" ht="22.95" customHeight="1" thickBot="1" x14ac:dyDescent="0.35">
      <c r="B43" s="150" t="s">
        <v>49</v>
      </c>
      <c r="C43" s="151"/>
      <c r="D43" s="151"/>
      <c r="E43" s="151"/>
      <c r="F43" s="151"/>
      <c r="G43" s="151"/>
      <c r="H43" s="152"/>
      <c r="J43"/>
      <c r="K43"/>
      <c r="L43"/>
      <c r="M43"/>
      <c r="N43"/>
      <c r="O43"/>
      <c r="P43"/>
      <c r="R43"/>
      <c r="S43"/>
      <c r="T43"/>
      <c r="U43"/>
      <c r="V43"/>
      <c r="W43"/>
      <c r="X43"/>
      <c r="Z43"/>
      <c r="AA43"/>
      <c r="AB43"/>
      <c r="AC43"/>
      <c r="AD43"/>
      <c r="AE43"/>
      <c r="AF43"/>
      <c r="AG43"/>
    </row>
    <row r="44" spans="1:33" ht="15.6" x14ac:dyDescent="0.3">
      <c r="B44" s="5" t="s">
        <v>50</v>
      </c>
      <c r="C44" s="6"/>
      <c r="D44" s="6"/>
      <c r="E44" s="7"/>
      <c r="F44" s="6"/>
      <c r="G44" s="6"/>
      <c r="H44" s="8"/>
      <c r="J44"/>
      <c r="K44"/>
      <c r="L44"/>
      <c r="M44"/>
      <c r="N44"/>
      <c r="O44"/>
      <c r="P44"/>
      <c r="R44"/>
      <c r="S44"/>
      <c r="T44"/>
      <c r="U44"/>
      <c r="V44"/>
      <c r="W44"/>
      <c r="X44"/>
      <c r="Z44"/>
      <c r="AA44"/>
      <c r="AB44"/>
      <c r="AC44"/>
      <c r="AD44"/>
      <c r="AE44"/>
      <c r="AF44"/>
      <c r="AG44"/>
    </row>
    <row r="45" spans="1:33" ht="15.6" x14ac:dyDescent="0.3">
      <c r="B45" s="9" t="s">
        <v>40</v>
      </c>
      <c r="C45" s="10"/>
      <c r="D45" s="10"/>
      <c r="E45" s="10"/>
      <c r="F45" s="13"/>
      <c r="G45" s="10"/>
      <c r="H45" s="12"/>
      <c r="J45"/>
      <c r="K45"/>
      <c r="L45"/>
      <c r="M45"/>
      <c r="N45"/>
      <c r="O45"/>
      <c r="P45"/>
      <c r="R45"/>
      <c r="S45"/>
      <c r="T45"/>
      <c r="U45"/>
      <c r="V45"/>
      <c r="W45"/>
      <c r="X45"/>
      <c r="Z45"/>
      <c r="AA45"/>
      <c r="AB45"/>
      <c r="AC45"/>
      <c r="AD45"/>
      <c r="AE45"/>
      <c r="AF45"/>
      <c r="AG45"/>
    </row>
    <row r="46" spans="1:33" ht="15.6" x14ac:dyDescent="0.3">
      <c r="B46" s="9" t="s">
        <v>41</v>
      </c>
      <c r="C46" s="10"/>
      <c r="D46" s="10"/>
      <c r="E46" s="10"/>
      <c r="F46" s="11"/>
      <c r="G46" s="10"/>
      <c r="H46" s="12"/>
      <c r="J46"/>
      <c r="K46"/>
      <c r="L46"/>
      <c r="M46"/>
      <c r="N46"/>
      <c r="O46"/>
      <c r="P46"/>
      <c r="R46"/>
      <c r="S46"/>
      <c r="T46"/>
      <c r="U46"/>
      <c r="V46"/>
      <c r="W46"/>
      <c r="X46"/>
      <c r="Z46"/>
      <c r="AA46"/>
      <c r="AB46"/>
      <c r="AC46"/>
      <c r="AD46"/>
      <c r="AE46"/>
      <c r="AF46"/>
      <c r="AG46"/>
    </row>
    <row r="47" spans="1:33" ht="15.6" x14ac:dyDescent="0.3">
      <c r="B47" s="9" t="s">
        <v>43</v>
      </c>
      <c r="C47" s="10"/>
      <c r="D47" s="10"/>
      <c r="E47" s="10"/>
      <c r="F47" s="10"/>
      <c r="G47" s="13"/>
      <c r="H47" s="12"/>
      <c r="J47"/>
      <c r="K47"/>
      <c r="L47"/>
      <c r="M47"/>
      <c r="N47"/>
      <c r="O47"/>
      <c r="P47"/>
      <c r="R47"/>
      <c r="S47"/>
      <c r="T47"/>
      <c r="U47"/>
      <c r="V47"/>
      <c r="W47"/>
      <c r="X47"/>
      <c r="Z47"/>
      <c r="AA47"/>
      <c r="AB47"/>
      <c r="AC47"/>
      <c r="AD47"/>
      <c r="AE47"/>
      <c r="AF47"/>
      <c r="AG47"/>
    </row>
    <row r="48" spans="1:33" ht="15.6" x14ac:dyDescent="0.3">
      <c r="B48" s="9" t="s">
        <v>44</v>
      </c>
      <c r="C48" s="10"/>
      <c r="D48" s="10"/>
      <c r="E48" s="10"/>
      <c r="F48" s="10"/>
      <c r="G48" s="11"/>
      <c r="H48" s="12"/>
      <c r="J48"/>
      <c r="K48"/>
      <c r="L48"/>
      <c r="M48"/>
      <c r="N48"/>
      <c r="O48"/>
      <c r="P48"/>
      <c r="R48"/>
      <c r="S48"/>
      <c r="T48"/>
      <c r="U48"/>
      <c r="V48"/>
      <c r="W48"/>
      <c r="X48"/>
      <c r="Z48"/>
      <c r="AA48"/>
      <c r="AB48"/>
      <c r="AC48"/>
      <c r="AD48"/>
      <c r="AE48"/>
      <c r="AF48"/>
      <c r="AG48"/>
    </row>
    <row r="49" spans="1:33" ht="15.6" x14ac:dyDescent="0.3">
      <c r="B49" s="9" t="s">
        <v>45</v>
      </c>
      <c r="C49" s="10"/>
      <c r="D49" s="10"/>
      <c r="E49" s="10"/>
      <c r="F49" s="10"/>
      <c r="G49" s="11"/>
      <c r="H49" s="12"/>
      <c r="J49"/>
      <c r="K49"/>
      <c r="L49"/>
      <c r="M49"/>
      <c r="N49"/>
      <c r="O49"/>
      <c r="P49"/>
      <c r="R49"/>
      <c r="S49"/>
      <c r="T49"/>
      <c r="U49"/>
      <c r="V49"/>
      <c r="W49"/>
      <c r="X49"/>
      <c r="Z49"/>
      <c r="AA49"/>
      <c r="AB49"/>
      <c r="AC49"/>
      <c r="AD49"/>
      <c r="AE49"/>
      <c r="AF49"/>
      <c r="AG49"/>
    </row>
    <row r="50" spans="1:33" ht="15.6" x14ac:dyDescent="0.3">
      <c r="B50" s="9" t="s">
        <v>46</v>
      </c>
      <c r="C50" s="10"/>
      <c r="D50" s="10"/>
      <c r="E50" s="10"/>
      <c r="F50" s="10"/>
      <c r="G50" s="11"/>
      <c r="H50" s="12"/>
      <c r="J50"/>
      <c r="K50"/>
      <c r="L50"/>
      <c r="M50"/>
      <c r="N50"/>
      <c r="O50"/>
      <c r="P50"/>
      <c r="R50"/>
      <c r="S50"/>
      <c r="T50"/>
      <c r="U50"/>
      <c r="V50"/>
      <c r="W50"/>
      <c r="X50"/>
      <c r="Z50"/>
      <c r="AA50"/>
      <c r="AB50"/>
      <c r="AC50"/>
      <c r="AD50"/>
      <c r="AE50"/>
      <c r="AF50"/>
      <c r="AG50"/>
    </row>
    <row r="51" spans="1:33" ht="15.6" x14ac:dyDescent="0.3">
      <c r="B51" s="14" t="s">
        <v>51</v>
      </c>
      <c r="C51" s="15"/>
      <c r="D51" s="16"/>
      <c r="E51" s="15"/>
      <c r="F51" s="15"/>
      <c r="G51" s="15"/>
      <c r="H51" s="12"/>
      <c r="J51"/>
      <c r="K51"/>
      <c r="L51"/>
      <c r="M51"/>
      <c r="N51"/>
      <c r="O51"/>
      <c r="P51"/>
      <c r="R51"/>
      <c r="S51"/>
      <c r="T51"/>
      <c r="U51"/>
      <c r="V51"/>
      <c r="W51"/>
      <c r="X51"/>
      <c r="Z51"/>
      <c r="AA51"/>
      <c r="AB51"/>
      <c r="AC51"/>
      <c r="AD51"/>
      <c r="AE51"/>
      <c r="AF51"/>
      <c r="AG51"/>
    </row>
    <row r="52" spans="1:33" ht="15.6" x14ac:dyDescent="0.3">
      <c r="B52" s="17" t="s">
        <v>52</v>
      </c>
      <c r="C52" s="18"/>
      <c r="D52" s="19"/>
      <c r="E52" s="19"/>
      <c r="F52" s="19"/>
      <c r="G52" s="20"/>
      <c r="H52" s="21"/>
      <c r="J52"/>
      <c r="K52"/>
      <c r="L52"/>
      <c r="M52"/>
      <c r="N52"/>
      <c r="O52"/>
      <c r="P52"/>
      <c r="R52"/>
      <c r="S52"/>
      <c r="T52"/>
      <c r="U52"/>
      <c r="V52"/>
      <c r="W52"/>
      <c r="X52"/>
      <c r="Z52"/>
      <c r="AA52"/>
      <c r="AB52"/>
      <c r="AC52"/>
      <c r="AD52"/>
      <c r="AE52"/>
      <c r="AF52"/>
      <c r="AG52"/>
    </row>
    <row r="53" spans="1:33" ht="4.95" customHeight="1" thickBot="1" x14ac:dyDescent="0.35">
      <c r="B53" s="22"/>
      <c r="C53" s="23"/>
      <c r="D53" s="23"/>
      <c r="E53" s="23"/>
      <c r="F53" s="23"/>
      <c r="G53" s="24"/>
      <c r="H53" s="25"/>
      <c r="J53"/>
      <c r="K53"/>
      <c r="L53"/>
      <c r="M53"/>
      <c r="N53"/>
      <c r="O53"/>
      <c r="P53"/>
      <c r="R53"/>
      <c r="S53"/>
      <c r="T53"/>
      <c r="U53"/>
      <c r="V53"/>
      <c r="W53"/>
      <c r="X53"/>
      <c r="Z53"/>
      <c r="AA53"/>
      <c r="AB53"/>
      <c r="AC53"/>
      <c r="AD53"/>
      <c r="AE53"/>
      <c r="AF53"/>
      <c r="AG53"/>
    </row>
    <row r="54" spans="1:33" s="28" customFormat="1" ht="47.4" thickBot="1" x14ac:dyDescent="0.35">
      <c r="A54" s="118"/>
      <c r="B54" s="38" t="s">
        <v>53</v>
      </c>
      <c r="C54" s="26" t="s">
        <v>54</v>
      </c>
      <c r="D54" s="26" t="s">
        <v>9</v>
      </c>
      <c r="E54" s="26" t="s">
        <v>37</v>
      </c>
      <c r="F54" s="26" t="s">
        <v>11</v>
      </c>
      <c r="G54" s="26" t="s">
        <v>55</v>
      </c>
      <c r="H54" s="27" t="s">
        <v>56</v>
      </c>
      <c r="J54"/>
      <c r="K54"/>
      <c r="L54"/>
      <c r="M54"/>
      <c r="N54"/>
      <c r="O54"/>
      <c r="P54"/>
      <c r="R54"/>
      <c r="S54"/>
      <c r="T54"/>
      <c r="U54"/>
      <c r="V54"/>
      <c r="W54"/>
      <c r="X54"/>
      <c r="Z54"/>
      <c r="AA54"/>
      <c r="AB54"/>
      <c r="AC54"/>
      <c r="AD54"/>
      <c r="AE54"/>
      <c r="AF54"/>
      <c r="AG54"/>
    </row>
    <row r="55" spans="1:33" s="28" customFormat="1" ht="15.6" x14ac:dyDescent="0.3">
      <c r="A55" s="118"/>
      <c r="B55" s="29" t="s">
        <v>57</v>
      </c>
      <c r="C55" s="30"/>
      <c r="D55" s="30"/>
      <c r="E55" s="30"/>
      <c r="F55" s="30"/>
      <c r="G55" s="30"/>
      <c r="H55" s="31"/>
      <c r="J55"/>
      <c r="K55"/>
      <c r="L55"/>
      <c r="M55"/>
      <c r="N55"/>
      <c r="O55"/>
      <c r="P55"/>
      <c r="R55"/>
      <c r="S55"/>
      <c r="T55"/>
      <c r="U55"/>
      <c r="V55"/>
      <c r="W55"/>
      <c r="X55"/>
      <c r="Z55"/>
      <c r="AA55"/>
      <c r="AB55"/>
      <c r="AC55"/>
      <c r="AD55"/>
      <c r="AE55"/>
      <c r="AF55"/>
      <c r="AG55"/>
    </row>
    <row r="56" spans="1:33" ht="15.6" x14ac:dyDescent="0.3">
      <c r="B56" s="32" t="s">
        <v>27</v>
      </c>
      <c r="C56" s="52"/>
      <c r="D56" s="52"/>
      <c r="E56" s="52"/>
      <c r="F56" s="52"/>
      <c r="G56" s="52"/>
      <c r="H56" s="55"/>
      <c r="J56"/>
      <c r="K56"/>
      <c r="L56"/>
      <c r="M56"/>
      <c r="N56"/>
      <c r="O56"/>
      <c r="P56"/>
      <c r="R56"/>
      <c r="S56"/>
      <c r="T56"/>
      <c r="U56"/>
      <c r="V56"/>
      <c r="W56"/>
      <c r="X56"/>
      <c r="Z56"/>
      <c r="AA56"/>
      <c r="AB56"/>
      <c r="AC56"/>
      <c r="AD56"/>
      <c r="AE56"/>
      <c r="AF56"/>
      <c r="AG56"/>
    </row>
    <row r="57" spans="1:33" ht="15.6" x14ac:dyDescent="0.3">
      <c r="B57" s="34" t="s">
        <v>29</v>
      </c>
      <c r="C57" s="52"/>
      <c r="D57" s="52"/>
      <c r="E57" s="52"/>
      <c r="F57" s="52"/>
      <c r="G57" s="52"/>
      <c r="H57" s="56"/>
      <c r="J57"/>
      <c r="K57"/>
      <c r="L57"/>
      <c r="M57"/>
      <c r="N57"/>
      <c r="O57"/>
      <c r="P57"/>
      <c r="R57"/>
      <c r="S57"/>
      <c r="T57"/>
      <c r="U57"/>
      <c r="V57"/>
      <c r="W57"/>
      <c r="X57"/>
      <c r="Z57"/>
      <c r="AA57"/>
      <c r="AB57"/>
      <c r="AC57"/>
      <c r="AD57"/>
      <c r="AE57"/>
      <c r="AF57"/>
      <c r="AG57"/>
    </row>
    <row r="58" spans="1:33" ht="15.6" x14ac:dyDescent="0.3">
      <c r="B58" s="34" t="s">
        <v>33</v>
      </c>
      <c r="C58" s="52"/>
      <c r="D58" s="52"/>
      <c r="E58" s="52"/>
      <c r="F58" s="52"/>
      <c r="G58" s="52"/>
      <c r="H58" s="56"/>
      <c r="J58"/>
      <c r="K58"/>
      <c r="L58"/>
      <c r="M58"/>
      <c r="N58"/>
      <c r="O58"/>
      <c r="P58"/>
      <c r="R58"/>
      <c r="S58"/>
      <c r="T58"/>
      <c r="U58"/>
      <c r="V58"/>
      <c r="W58"/>
      <c r="X58"/>
      <c r="Z58"/>
      <c r="AA58"/>
      <c r="AB58"/>
      <c r="AC58"/>
      <c r="AD58"/>
      <c r="AE58"/>
      <c r="AF58"/>
      <c r="AG58"/>
    </row>
    <row r="59" spans="1:33" ht="15.6" x14ac:dyDescent="0.3">
      <c r="B59" s="34" t="s">
        <v>34</v>
      </c>
      <c r="C59" s="52"/>
      <c r="D59" s="52"/>
      <c r="E59" s="52"/>
      <c r="F59" s="52"/>
      <c r="G59" s="52"/>
      <c r="H59" s="56"/>
      <c r="J59"/>
      <c r="K59"/>
      <c r="L59"/>
      <c r="M59"/>
      <c r="N59"/>
      <c r="O59"/>
      <c r="P59"/>
      <c r="R59"/>
      <c r="S59"/>
      <c r="T59"/>
      <c r="U59"/>
      <c r="V59"/>
      <c r="W59"/>
      <c r="X59"/>
      <c r="Z59"/>
      <c r="AA59"/>
      <c r="AB59"/>
      <c r="AC59"/>
      <c r="AD59"/>
      <c r="AE59"/>
      <c r="AF59"/>
      <c r="AG59"/>
    </row>
    <row r="60" spans="1:33" ht="16.2" thickBot="1" x14ac:dyDescent="0.35">
      <c r="B60" s="35" t="s">
        <v>35</v>
      </c>
      <c r="C60" s="57"/>
      <c r="D60" s="57"/>
      <c r="E60" s="57"/>
      <c r="F60" s="57"/>
      <c r="G60" s="57"/>
      <c r="H60" s="57"/>
      <c r="J60"/>
      <c r="K60"/>
      <c r="L60"/>
      <c r="M60"/>
      <c r="N60"/>
      <c r="O60"/>
      <c r="P60"/>
      <c r="R60"/>
      <c r="S60"/>
      <c r="T60"/>
      <c r="U60"/>
      <c r="V60"/>
      <c r="W60"/>
      <c r="X60"/>
      <c r="Z60"/>
      <c r="AA60"/>
      <c r="AB60"/>
      <c r="AC60"/>
      <c r="AD60"/>
      <c r="AE60"/>
      <c r="AF60"/>
      <c r="AG60"/>
    </row>
    <row r="61" spans="1:33" ht="15.6" x14ac:dyDescent="0.3">
      <c r="J61"/>
      <c r="K61"/>
      <c r="L61"/>
      <c r="M61"/>
      <c r="N61"/>
      <c r="O61"/>
      <c r="P61"/>
      <c r="R61"/>
      <c r="S61"/>
      <c r="T61"/>
      <c r="U61"/>
      <c r="V61"/>
      <c r="W61"/>
      <c r="X61"/>
      <c r="Z61"/>
      <c r="AA61"/>
      <c r="AB61"/>
      <c r="AC61"/>
      <c r="AD61"/>
      <c r="AE61"/>
      <c r="AF61"/>
      <c r="AG61"/>
    </row>
    <row r="62" spans="1:33" x14ac:dyDescent="0.3">
      <c r="C62" s="60"/>
      <c r="D62" s="60"/>
      <c r="E62" s="60"/>
      <c r="F62" s="60"/>
      <c r="G62" s="60"/>
      <c r="H62" s="60"/>
      <c r="K62" s="60"/>
      <c r="L62" s="60"/>
      <c r="M62" s="60"/>
      <c r="N62" s="60"/>
      <c r="O62" s="60"/>
      <c r="P62" s="60"/>
      <c r="S62" s="60"/>
      <c r="T62" s="60"/>
      <c r="U62" s="60"/>
      <c r="V62" s="60"/>
      <c r="W62" s="60"/>
      <c r="X62" s="60"/>
      <c r="AA62" s="60"/>
      <c r="AB62" s="60"/>
      <c r="AC62" s="60"/>
      <c r="AD62" s="60"/>
      <c r="AE62" s="60"/>
      <c r="AF62" s="60"/>
    </row>
    <row r="63" spans="1:33" hidden="1" x14ac:dyDescent="0.3">
      <c r="D63" s="108">
        <f>COLUMN(E5)</f>
        <v>5</v>
      </c>
      <c r="E63" s="108">
        <f>COLUMN(M5)</f>
        <v>13</v>
      </c>
      <c r="F63" s="108">
        <f>COLUMN(U5)</f>
        <v>21</v>
      </c>
      <c r="G63" s="108">
        <f>COLUMN(AC5)</f>
        <v>29</v>
      </c>
    </row>
    <row r="64" spans="1:33" ht="46.95" customHeight="1" x14ac:dyDescent="0.3">
      <c r="C64" s="120" t="str">
        <f>VLOOKUP(A65,DB_Untrained,2,0)</f>
        <v>Decision Trees</v>
      </c>
      <c r="D64" s="121" t="s">
        <v>14</v>
      </c>
      <c r="E64" s="121" t="s">
        <v>15</v>
      </c>
      <c r="F64" s="121" t="s">
        <v>16</v>
      </c>
      <c r="G64" s="121" t="s">
        <v>63</v>
      </c>
    </row>
    <row r="65" spans="1:10" x14ac:dyDescent="0.3">
      <c r="A65" s="108">
        <v>1</v>
      </c>
      <c r="C65" s="110" t="str">
        <f>VLOOKUP($A65,DB_Untrained,5,0)</f>
        <v>Accuracy</v>
      </c>
      <c r="D65" s="119">
        <f t="shared" ref="D65:G69" si="5">VLOOKUP($A65,DB_Untrained,D$63+1,0)</f>
        <v>0.98590690265486725</v>
      </c>
      <c r="E65" s="119">
        <f t="shared" si="5"/>
        <v>0.98969532100108815</v>
      </c>
      <c r="F65" s="119">
        <f t="shared" si="5"/>
        <v>0.9820534594914252</v>
      </c>
      <c r="G65" s="119">
        <f t="shared" si="5"/>
        <v>0.98523926829268293</v>
      </c>
      <c r="H65" s="60"/>
      <c r="I65" s="60"/>
      <c r="J65" s="60"/>
    </row>
    <row r="66" spans="1:10" x14ac:dyDescent="0.3">
      <c r="A66" s="108">
        <v>2</v>
      </c>
      <c r="C66" s="110" t="str">
        <f>VLOOKUP($A66,DB_Untrained,5,0)</f>
        <v>Precision</v>
      </c>
      <c r="D66" s="119">
        <f t="shared" si="5"/>
        <v>0.90946837999040409</v>
      </c>
      <c r="E66" s="119">
        <f t="shared" si="5"/>
        <v>0.84246388480400314</v>
      </c>
      <c r="F66" s="119">
        <f t="shared" si="5"/>
        <v>0.80738384358965898</v>
      </c>
      <c r="G66" s="119">
        <f t="shared" si="5"/>
        <v>0.92595479154559079</v>
      </c>
      <c r="H66" s="60"/>
      <c r="I66" s="60"/>
      <c r="J66" s="60"/>
    </row>
    <row r="67" spans="1:10" x14ac:dyDescent="0.3">
      <c r="A67" s="108">
        <v>3</v>
      </c>
      <c r="C67" s="110" t="str">
        <f>VLOOKUP($A67,DB_Untrained,5,0)</f>
        <v>Recall</v>
      </c>
      <c r="D67" s="119">
        <f t="shared" si="5"/>
        <v>1</v>
      </c>
      <c r="E67" s="119">
        <f t="shared" si="5"/>
        <v>1</v>
      </c>
      <c r="F67" s="119">
        <f t="shared" si="5"/>
        <v>1</v>
      </c>
      <c r="G67" s="119">
        <f t="shared" si="5"/>
        <v>1</v>
      </c>
      <c r="H67" s="60"/>
      <c r="I67" s="60"/>
      <c r="J67" s="60"/>
    </row>
    <row r="68" spans="1:10" x14ac:dyDescent="0.3">
      <c r="A68" s="108">
        <v>4</v>
      </c>
      <c r="C68" s="110" t="str">
        <f>VLOOKUP($A68,DB_Untrained,5,0)</f>
        <v>F1</v>
      </c>
      <c r="D68" s="119">
        <f t="shared" si="5"/>
        <v>0.9525880496591147</v>
      </c>
      <c r="E68" s="119">
        <f t="shared" si="5"/>
        <v>0.9144970403516185</v>
      </c>
      <c r="F68" s="119">
        <f t="shared" si="5"/>
        <v>0.89342819617786084</v>
      </c>
      <c r="G68" s="119">
        <f t="shared" si="5"/>
        <v>0.96155402568147119</v>
      </c>
      <c r="H68" s="60"/>
      <c r="I68" s="60"/>
      <c r="J68" s="60"/>
    </row>
    <row r="69" spans="1:10" x14ac:dyDescent="0.3">
      <c r="A69" s="108">
        <v>5</v>
      </c>
      <c r="C69" s="110" t="str">
        <f>VLOOKUP($A69,DB_Untrained,5,0)</f>
        <v>Kappa</v>
      </c>
      <c r="D69" s="119">
        <f t="shared" si="5"/>
        <v>0.94430000000000003</v>
      </c>
      <c r="E69" s="119">
        <f t="shared" si="5"/>
        <v>0.90910000000000002</v>
      </c>
      <c r="F69" s="119">
        <f t="shared" si="5"/>
        <v>0.88380000000000003</v>
      </c>
      <c r="G69" s="119">
        <f t="shared" si="5"/>
        <v>0.95240000000000002</v>
      </c>
      <c r="H69" s="124">
        <f>SUM(D65:G69)</f>
        <v>18.839833163239785</v>
      </c>
      <c r="I69" s="60"/>
      <c r="J69" s="60"/>
    </row>
    <row r="70" spans="1:10" ht="46.95" customHeight="1" x14ac:dyDescent="0.3">
      <c r="C70" s="120" t="str">
        <f>VLOOKUP(A71,DB_Untrained,2,0)</f>
        <v>Random Forests</v>
      </c>
      <c r="D70" s="121" t="str">
        <f t="shared" ref="D70:G70" si="6">D64</f>
        <v>Kingston</v>
      </c>
      <c r="E70" s="121" t="str">
        <f t="shared" si="6"/>
        <v>Mannum</v>
      </c>
      <c r="F70" s="121" t="str">
        <f t="shared" si="6"/>
        <v>Waikerie</v>
      </c>
      <c r="G70" s="121" t="str">
        <f t="shared" si="6"/>
        <v>Flinders Ranges</v>
      </c>
    </row>
    <row r="71" spans="1:10" x14ac:dyDescent="0.3">
      <c r="A71" s="108">
        <v>6</v>
      </c>
      <c r="C71" s="110" t="str">
        <f>VLOOKUP($A71,DB_Untrained,5,0)</f>
        <v>Accuracy</v>
      </c>
      <c r="D71" s="119">
        <f t="shared" ref="D71:G75" si="7">VLOOKUP($A71,DB_Untrained,D$63+1,0)</f>
        <v>0.9291575221238938</v>
      </c>
      <c r="E71" s="119">
        <f t="shared" si="7"/>
        <v>0.93502959738846569</v>
      </c>
      <c r="F71" s="119">
        <f t="shared" si="7"/>
        <v>0.92601703134240099</v>
      </c>
      <c r="G71" s="119">
        <f t="shared" si="7"/>
        <v>0.96637902439024392</v>
      </c>
    </row>
    <row r="72" spans="1:10" x14ac:dyDescent="0.3">
      <c r="A72" s="108">
        <v>7</v>
      </c>
      <c r="C72" s="110" t="str">
        <f>VLOOKUP($A72,DB_Untrained,5,0)</f>
        <v>Precision</v>
      </c>
      <c r="D72" s="119">
        <f t="shared" si="7"/>
        <v>0.6742988828180061</v>
      </c>
      <c r="E72" s="119">
        <f t="shared" si="7"/>
        <v>0.45831700888234073</v>
      </c>
      <c r="F72" s="119">
        <f t="shared" si="7"/>
        <v>0.50416864323553345</v>
      </c>
      <c r="G72" s="119">
        <f t="shared" si="7"/>
        <v>0.8831592188246713</v>
      </c>
    </row>
    <row r="73" spans="1:10" x14ac:dyDescent="0.3">
      <c r="A73" s="108">
        <v>8</v>
      </c>
      <c r="C73" s="110" t="str">
        <f>VLOOKUP($A73,DB_Untrained,5,0)</f>
        <v>Recall</v>
      </c>
      <c r="D73" s="119">
        <f t="shared" si="7"/>
        <v>0.96642380661872807</v>
      </c>
      <c r="E73" s="119">
        <f t="shared" si="7"/>
        <v>0.98402154682168586</v>
      </c>
      <c r="F73" s="119">
        <f t="shared" si="7"/>
        <v>0.99924532573627911</v>
      </c>
      <c r="G73" s="119">
        <f t="shared" si="7"/>
        <v>0.94255727359455399</v>
      </c>
    </row>
    <row r="74" spans="1:10" x14ac:dyDescent="0.3">
      <c r="A74" s="108">
        <v>9</v>
      </c>
      <c r="C74" s="110" t="str">
        <f>VLOOKUP($A74,DB_Untrained,5,0)</f>
        <v>F1</v>
      </c>
      <c r="D74" s="119">
        <f t="shared" si="7"/>
        <v>0.79435543535446529</v>
      </c>
      <c r="E74" s="119">
        <f t="shared" si="7"/>
        <v>0.62536470405168154</v>
      </c>
      <c r="F74" s="119">
        <f t="shared" si="7"/>
        <v>0.67019220325649909</v>
      </c>
      <c r="G74" s="119">
        <f t="shared" si="7"/>
        <v>0.91189201489026617</v>
      </c>
    </row>
    <row r="75" spans="1:10" x14ac:dyDescent="0.3">
      <c r="A75" s="108">
        <v>10</v>
      </c>
      <c r="C75" s="110" t="str">
        <f>VLOOKUP($A75,DB_Untrained,5,0)</f>
        <v>Kappa</v>
      </c>
      <c r="D75" s="119">
        <f t="shared" si="7"/>
        <v>0.75319999999999998</v>
      </c>
      <c r="E75" s="119">
        <f t="shared" si="7"/>
        <v>0.59489999999999998</v>
      </c>
      <c r="F75" s="119">
        <f t="shared" si="7"/>
        <v>0.63349999999999995</v>
      </c>
      <c r="G75" s="119">
        <f t="shared" si="7"/>
        <v>0.8911</v>
      </c>
      <c r="H75" s="124">
        <f>SUM(D71:G75)</f>
        <v>16.043279239329717</v>
      </c>
    </row>
    <row r="76" spans="1:10" ht="46.95" customHeight="1" x14ac:dyDescent="0.3">
      <c r="C76" s="120" t="str">
        <f>VLOOKUP(A77,DB_Untrained,2,0)</f>
        <v>K Nearest Neighbours</v>
      </c>
      <c r="D76" s="121" t="str">
        <f t="shared" ref="D76:G76" si="8">D64</f>
        <v>Kingston</v>
      </c>
      <c r="E76" s="121" t="str">
        <f t="shared" si="8"/>
        <v>Mannum</v>
      </c>
      <c r="F76" s="121" t="str">
        <f t="shared" si="8"/>
        <v>Waikerie</v>
      </c>
      <c r="G76" s="121" t="str">
        <f t="shared" si="8"/>
        <v>Flinders Ranges</v>
      </c>
    </row>
    <row r="77" spans="1:10" x14ac:dyDescent="0.3">
      <c r="A77" s="108">
        <v>11</v>
      </c>
      <c r="C77" s="110" t="str">
        <f>VLOOKUP($A77,DB_Untrained,5,0)</f>
        <v>Accuracy</v>
      </c>
      <c r="D77" s="119">
        <f t="shared" ref="D77:G81" si="9">VLOOKUP($A77,DB_Untrained,D$63+1,0)</f>
        <v>0.92968176991150442</v>
      </c>
      <c r="E77" s="119">
        <f t="shared" si="9"/>
        <v>0.93906028291621324</v>
      </c>
      <c r="F77" s="119">
        <f t="shared" si="9"/>
        <v>0.94157942046126553</v>
      </c>
      <c r="G77" s="119">
        <f t="shared" si="9"/>
        <v>0.96784585365853659</v>
      </c>
    </row>
    <row r="78" spans="1:10" x14ac:dyDescent="0.3">
      <c r="A78" s="108">
        <v>12</v>
      </c>
      <c r="C78" s="110" t="str">
        <f>VLOOKUP($A78,DB_Untrained,5,0)</f>
        <v>Precision</v>
      </c>
      <c r="D78" s="119">
        <f t="shared" si="9"/>
        <v>0.67667776605622953</v>
      </c>
      <c r="E78" s="119">
        <f t="shared" si="9"/>
        <v>0.47451922894095366</v>
      </c>
      <c r="F78" s="119">
        <f t="shared" si="9"/>
        <v>0.5629181183280404</v>
      </c>
      <c r="G78" s="119">
        <f t="shared" si="9"/>
        <v>0.88575213067480418</v>
      </c>
    </row>
    <row r="79" spans="1:10" x14ac:dyDescent="0.3">
      <c r="A79" s="108">
        <v>13</v>
      </c>
      <c r="C79" s="110" t="str">
        <f>VLOOKUP($A79,DB_Untrained,5,0)</f>
        <v>Recall</v>
      </c>
      <c r="D79" s="119">
        <f t="shared" si="9"/>
        <v>0.96386602526277887</v>
      </c>
      <c r="E79" s="119">
        <f t="shared" si="9"/>
        <v>0.98556963225072669</v>
      </c>
      <c r="F79" s="119">
        <f t="shared" si="9"/>
        <v>0.99935852687583726</v>
      </c>
      <c r="G79" s="119">
        <f t="shared" si="9"/>
        <v>0.94809369904572638</v>
      </c>
    </row>
    <row r="80" spans="1:10" x14ac:dyDescent="0.3">
      <c r="A80" s="108">
        <v>14</v>
      </c>
      <c r="C80" s="110" t="str">
        <f>VLOOKUP($A80,DB_Untrained,5,0)</f>
        <v>F1</v>
      </c>
      <c r="D80" s="119">
        <f t="shared" si="9"/>
        <v>0.79513477446148484</v>
      </c>
      <c r="E80" s="119">
        <f t="shared" si="9"/>
        <v>0.64060723205782766</v>
      </c>
      <c r="F80" s="119">
        <f t="shared" si="9"/>
        <v>0.7201759345389368</v>
      </c>
      <c r="G80" s="119">
        <f t="shared" si="9"/>
        <v>0.91586326440220611</v>
      </c>
    </row>
    <row r="81" spans="1:8" x14ac:dyDescent="0.3">
      <c r="A81" s="108">
        <v>15</v>
      </c>
      <c r="C81" s="110" t="str">
        <f>VLOOKUP($A81,DB_Untrained,5,0)</f>
        <v>Kappa</v>
      </c>
      <c r="D81" s="119">
        <f t="shared" si="9"/>
        <v>0.75429999999999997</v>
      </c>
      <c r="E81" s="119">
        <f t="shared" si="9"/>
        <v>0.61170000000000002</v>
      </c>
      <c r="F81" s="119">
        <f t="shared" si="9"/>
        <v>0.69040000000000001</v>
      </c>
      <c r="G81" s="119">
        <f t="shared" si="9"/>
        <v>0.89600000000000002</v>
      </c>
      <c r="H81" s="124">
        <f>SUM(D77:G81)</f>
        <v>16.299103659843077</v>
      </c>
    </row>
    <row r="82" spans="1:8" ht="55.2" customHeight="1" x14ac:dyDescent="0.3">
      <c r="C82" s="120" t="str">
        <f>VLOOKUP(A83,DB_Untrained,2,0)</f>
        <v>Support Vector Machines (SVM) - Radial</v>
      </c>
      <c r="D82" s="121" t="str">
        <f t="shared" ref="D82:G82" si="10">D64</f>
        <v>Kingston</v>
      </c>
      <c r="E82" s="121" t="str">
        <f t="shared" si="10"/>
        <v>Mannum</v>
      </c>
      <c r="F82" s="121" t="str">
        <f t="shared" si="10"/>
        <v>Waikerie</v>
      </c>
      <c r="G82" s="121" t="str">
        <f t="shared" si="10"/>
        <v>Flinders Ranges</v>
      </c>
    </row>
    <row r="83" spans="1:8" x14ac:dyDescent="0.3">
      <c r="A83" s="108">
        <f>A81+1</f>
        <v>16</v>
      </c>
      <c r="C83" s="110" t="str">
        <f>VLOOKUP($A83,DB_Untrained,5,0)</f>
        <v>Accuracy</v>
      </c>
      <c r="D83" s="119">
        <f t="shared" ref="D83:G87" si="11">VLOOKUP($A83,DB_Untrained,D$63+1,0)</f>
        <v>0.94261345132743368</v>
      </c>
      <c r="E83" s="119">
        <f t="shared" si="11"/>
        <v>0.94628509249183901</v>
      </c>
      <c r="F83" s="119">
        <f t="shared" si="11"/>
        <v>0.92782471910112363</v>
      </c>
      <c r="G83" s="119">
        <f t="shared" si="11"/>
        <v>0.96773536585365849</v>
      </c>
    </row>
    <row r="84" spans="1:8" x14ac:dyDescent="0.3">
      <c r="A84" s="108">
        <f>A83+1</f>
        <v>17</v>
      </c>
      <c r="C84" s="110" t="str">
        <f>VLOOKUP($A84,DB_Untrained,5,0)</f>
        <v>Precision</v>
      </c>
      <c r="D84" s="119">
        <f t="shared" si="11"/>
        <v>0.72740954351530129</v>
      </c>
      <c r="E84" s="119">
        <f t="shared" si="11"/>
        <v>0.50652328228392396</v>
      </c>
      <c r="F84" s="119">
        <f t="shared" si="11"/>
        <v>0.51035555933831056</v>
      </c>
      <c r="G84" s="119">
        <f t="shared" si="11"/>
        <v>0.89894941529844496</v>
      </c>
    </row>
    <row r="85" spans="1:8" x14ac:dyDescent="0.3">
      <c r="A85" s="108">
        <f t="shared" ref="A85:A87" si="12">A84+1</f>
        <v>18</v>
      </c>
      <c r="C85" s="110" t="str">
        <f>VLOOKUP($A85,DB_Untrained,5,0)</f>
        <v>Recall</v>
      </c>
      <c r="D85" s="119">
        <f t="shared" si="11"/>
        <v>0.95106711738291216</v>
      </c>
      <c r="E85" s="119">
        <f t="shared" si="11"/>
        <v>0.98066472892708201</v>
      </c>
      <c r="F85" s="119">
        <f t="shared" si="11"/>
        <v>0.99932393763875005</v>
      </c>
      <c r="G85" s="119">
        <f t="shared" si="11"/>
        <v>0.92971514496449548</v>
      </c>
    </row>
    <row r="86" spans="1:8" x14ac:dyDescent="0.3">
      <c r="A86" s="108">
        <f t="shared" si="12"/>
        <v>19</v>
      </c>
      <c r="C86" s="110" t="str">
        <f>VLOOKUP($A86,DB_Untrained,5,0)</f>
        <v>F1</v>
      </c>
      <c r="D86" s="119">
        <f t="shared" si="11"/>
        <v>0.82433710735983934</v>
      </c>
      <c r="E86" s="119">
        <f t="shared" si="11"/>
        <v>0.66801172894305005</v>
      </c>
      <c r="F86" s="119">
        <f t="shared" si="11"/>
        <v>0.67565404203344859</v>
      </c>
      <c r="G86" s="119">
        <f t="shared" si="11"/>
        <v>0.91407347648249804</v>
      </c>
    </row>
    <row r="87" spans="1:8" x14ac:dyDescent="0.3">
      <c r="A87" s="108">
        <f t="shared" si="12"/>
        <v>20</v>
      </c>
      <c r="C87" s="110" t="str">
        <f>VLOOKUP($A87,DB_Untrained,5,0)</f>
        <v>Kappa</v>
      </c>
      <c r="D87" s="119">
        <f t="shared" si="11"/>
        <v>0.79079999999999995</v>
      </c>
      <c r="E87" s="119">
        <f t="shared" si="11"/>
        <v>0.64200000000000002</v>
      </c>
      <c r="F87" s="119">
        <f t="shared" si="11"/>
        <v>0.63980000000000004</v>
      </c>
      <c r="G87" s="119">
        <f t="shared" si="11"/>
        <v>0.89419999999999999</v>
      </c>
      <c r="H87" s="124">
        <f>SUM(D83:G87)</f>
        <v>16.337343712942108</v>
      </c>
    </row>
    <row r="88" spans="1:8" ht="46.95" customHeight="1" x14ac:dyDescent="0.3">
      <c r="C88" s="120" t="str">
        <f>VLOOKUP(A89,DB_Untrained,2,0)</f>
        <v>Gradient Boosting Machines</v>
      </c>
      <c r="D88" s="121" t="str">
        <f t="shared" ref="D88:G88" si="13">D64</f>
        <v>Kingston</v>
      </c>
      <c r="E88" s="121" t="str">
        <f t="shared" si="13"/>
        <v>Mannum</v>
      </c>
      <c r="F88" s="121" t="str">
        <f t="shared" si="13"/>
        <v>Waikerie</v>
      </c>
      <c r="G88" s="121" t="str">
        <f t="shared" si="13"/>
        <v>Flinders Ranges</v>
      </c>
    </row>
    <row r="89" spans="1:8" x14ac:dyDescent="0.3">
      <c r="A89" s="108">
        <f>A87+1</f>
        <v>21</v>
      </c>
      <c r="C89" s="110" t="str">
        <f>VLOOKUP($A89,DB_Untrained,5,0)</f>
        <v>Accuracy</v>
      </c>
      <c r="D89" s="119">
        <f t="shared" ref="D89:G93" si="14">VLOOKUP($A89,DB_Untrained,D$63+1,0)</f>
        <v>0.9509621238938053</v>
      </c>
      <c r="E89" s="119">
        <f t="shared" si="14"/>
        <v>0.94411599564744286</v>
      </c>
      <c r="F89" s="119">
        <f t="shared" si="14"/>
        <v>0.92550916617386159</v>
      </c>
      <c r="G89" s="119">
        <f t="shared" si="14"/>
        <v>0.97091024390243907</v>
      </c>
    </row>
    <row r="90" spans="1:8" x14ac:dyDescent="0.3">
      <c r="A90" s="108">
        <f>A89+1</f>
        <v>22</v>
      </c>
      <c r="C90" s="110" t="str">
        <f>VLOOKUP($A90,DB_Untrained,5,0)</f>
        <v>Precision</v>
      </c>
      <c r="D90" s="119">
        <f t="shared" si="14"/>
        <v>0.75293156961848962</v>
      </c>
      <c r="E90" s="119">
        <f t="shared" si="14"/>
        <v>0.49646366317357266</v>
      </c>
      <c r="F90" s="119">
        <f t="shared" si="14"/>
        <v>0.5024564043551385</v>
      </c>
      <c r="G90" s="119">
        <f t="shared" si="14"/>
        <v>0.89592829870900914</v>
      </c>
    </row>
    <row r="91" spans="1:8" x14ac:dyDescent="0.3">
      <c r="A91" s="108">
        <f t="shared" ref="A91:A93" si="15">A90+1</f>
        <v>23</v>
      </c>
      <c r="C91" s="110" t="str">
        <f>VLOOKUP($A91,DB_Untrained,5,0)</f>
        <v>Recall</v>
      </c>
      <c r="D91" s="119">
        <f t="shared" si="14"/>
        <v>0.97287201592175143</v>
      </c>
      <c r="E91" s="119">
        <f t="shared" si="14"/>
        <v>0.98992559711866546</v>
      </c>
      <c r="F91" s="119">
        <f t="shared" si="14"/>
        <v>0.99953461753737205</v>
      </c>
      <c r="G91" s="119">
        <f t="shared" si="14"/>
        <v>0.95312140759983399</v>
      </c>
    </row>
    <row r="92" spans="1:8" x14ac:dyDescent="0.3">
      <c r="A92" s="108">
        <f t="shared" si="15"/>
        <v>24</v>
      </c>
      <c r="C92" s="110" t="str">
        <f>VLOOKUP($A92,DB_Untrained,5,0)</f>
        <v>F1</v>
      </c>
      <c r="D92" s="119">
        <f t="shared" si="14"/>
        <v>0.84888693026624662</v>
      </c>
      <c r="E92" s="119">
        <f t="shared" si="14"/>
        <v>0.66128315286426764</v>
      </c>
      <c r="F92" s="119">
        <f t="shared" si="14"/>
        <v>0.66874243938357969</v>
      </c>
      <c r="G92" s="119">
        <f t="shared" si="14"/>
        <v>0.92364033077153562</v>
      </c>
    </row>
    <row r="93" spans="1:8" x14ac:dyDescent="0.3">
      <c r="A93" s="108">
        <f t="shared" si="15"/>
        <v>25</v>
      </c>
      <c r="C93" s="110" t="str">
        <f>VLOOKUP($A93,DB_Untrained,5,0)</f>
        <v>Kappa</v>
      </c>
      <c r="D93" s="119">
        <f t="shared" si="14"/>
        <v>0.82020000000000004</v>
      </c>
      <c r="E93" s="119">
        <f t="shared" si="14"/>
        <v>0.63449999999999995</v>
      </c>
      <c r="F93" s="119">
        <f t="shared" si="14"/>
        <v>0.63190000000000002</v>
      </c>
      <c r="G93" s="119">
        <f t="shared" si="14"/>
        <v>0.90569999999999995</v>
      </c>
      <c r="H93" s="124">
        <f>SUM(D89:G93)</f>
        <v>16.449583956937012</v>
      </c>
    </row>
  </sheetData>
  <mergeCells count="6">
    <mergeCell ref="B43:H43"/>
    <mergeCell ref="B5:D5"/>
    <mergeCell ref="J5:L5"/>
    <mergeCell ref="R5:T5"/>
    <mergeCell ref="Z5:AB5"/>
    <mergeCell ref="B42:H42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4CB57F-6B3B-49D8-B6B4-FCFFDCD4205E}">
  <dimension ref="A1:AM93"/>
  <sheetViews>
    <sheetView showGridLines="0" zoomScale="90" zoomScaleNormal="90" workbookViewId="0">
      <selection activeCell="C10" sqref="C10"/>
    </sheetView>
  </sheetViews>
  <sheetFormatPr defaultColWidth="8.69921875" defaultRowHeight="14.4" x14ac:dyDescent="0.3"/>
  <cols>
    <col min="1" max="1" width="5.19921875" style="108" customWidth="1"/>
    <col min="2" max="2" width="23.5" style="3" customWidth="1"/>
    <col min="3" max="3" width="19.69921875" style="3" customWidth="1"/>
    <col min="4" max="4" width="12.8984375" style="3" customWidth="1"/>
    <col min="5" max="5" width="10.5" style="3" customWidth="1"/>
    <col min="6" max="6" width="18.59765625" style="3" customWidth="1"/>
    <col min="7" max="7" width="14.5" style="3" customWidth="1"/>
    <col min="8" max="8" width="7.8984375" style="3" customWidth="1"/>
    <col min="9" max="9" width="7.69921875" style="3" customWidth="1"/>
    <col min="10" max="10" width="23.5" style="3" customWidth="1"/>
    <col min="11" max="11" width="15.19921875" style="3" customWidth="1"/>
    <col min="12" max="12" width="12.8984375" style="3" customWidth="1"/>
    <col min="13" max="13" width="10.5" style="3" customWidth="1"/>
    <col min="14" max="14" width="18.59765625" style="3" customWidth="1"/>
    <col min="15" max="15" width="14.5" style="3" customWidth="1"/>
    <col min="16" max="16" width="7.69921875" style="3" customWidth="1"/>
    <col min="17" max="17" width="5.19921875" style="3" customWidth="1"/>
    <col min="18" max="18" width="23.5" style="3" customWidth="1"/>
    <col min="19" max="19" width="15.19921875" style="3" customWidth="1"/>
    <col min="20" max="20" width="12.8984375" style="3" customWidth="1"/>
    <col min="21" max="21" width="10.5" style="3" customWidth="1"/>
    <col min="22" max="22" width="18.59765625" style="3" customWidth="1"/>
    <col min="23" max="23" width="14.5" style="3" customWidth="1"/>
    <col min="24" max="24" width="7.69921875" style="3" customWidth="1"/>
    <col min="25" max="25" width="5.19921875" style="3" customWidth="1"/>
    <col min="26" max="26" width="23.5" style="3" customWidth="1"/>
    <col min="27" max="27" width="15.19921875" style="3" customWidth="1"/>
    <col min="28" max="28" width="12.8984375" style="3" customWidth="1"/>
    <col min="29" max="29" width="10.5" style="3" customWidth="1"/>
    <col min="30" max="30" width="18.59765625" style="3" customWidth="1"/>
    <col min="31" max="31" width="14.5" style="3" customWidth="1"/>
    <col min="32" max="32" width="7.69921875" style="3" customWidth="1"/>
    <col min="33" max="34" width="8.69921875" style="3"/>
    <col min="35" max="35" width="11" style="3" customWidth="1"/>
    <col min="36" max="16384" width="8.69921875" style="3"/>
  </cols>
  <sheetData>
    <row r="1" spans="1:39" ht="39.6" customHeight="1" x14ac:dyDescent="0.4">
      <c r="A1" s="3"/>
      <c r="B1" s="102" t="s">
        <v>21</v>
      </c>
      <c r="C1" s="102" t="s">
        <v>14</v>
      </c>
      <c r="D1" s="114" t="s">
        <v>62</v>
      </c>
      <c r="G1" s="110"/>
      <c r="H1" s="108"/>
      <c r="J1" s="102" t="s">
        <v>21</v>
      </c>
      <c r="K1" s="102" t="s">
        <v>15</v>
      </c>
      <c r="L1" s="114" t="s">
        <v>62</v>
      </c>
      <c r="O1" s="110"/>
      <c r="P1" s="108"/>
      <c r="R1" s="102" t="s">
        <v>21</v>
      </c>
      <c r="S1" s="102" t="s">
        <v>16</v>
      </c>
      <c r="T1" s="114" t="s">
        <v>62</v>
      </c>
      <c r="W1" s="110"/>
      <c r="X1" s="108"/>
      <c r="Z1" s="102" t="s">
        <v>21</v>
      </c>
      <c r="AA1" s="115" t="s">
        <v>63</v>
      </c>
      <c r="AB1" s="114" t="s">
        <v>62</v>
      </c>
      <c r="AE1" s="110"/>
      <c r="AF1" s="108"/>
    </row>
    <row r="2" spans="1:39" ht="18" x14ac:dyDescent="0.35">
      <c r="A2" s="3"/>
      <c r="B2" s="103" t="s">
        <v>24</v>
      </c>
      <c r="C2" s="104">
        <v>32000</v>
      </c>
      <c r="D2" s="113"/>
      <c r="F2" s="110"/>
      <c r="G2" s="108"/>
      <c r="H2" s="108"/>
      <c r="J2" s="103" t="s">
        <v>24</v>
      </c>
      <c r="K2" s="104">
        <v>32000</v>
      </c>
      <c r="L2" s="113"/>
      <c r="O2" s="110"/>
      <c r="P2" s="108"/>
      <c r="R2" s="103" t="s">
        <v>24</v>
      </c>
      <c r="S2" s="104">
        <v>32000</v>
      </c>
      <c r="T2" s="113"/>
      <c r="W2" s="110"/>
      <c r="X2" s="108"/>
      <c r="Z2" s="103" t="s">
        <v>24</v>
      </c>
      <c r="AA2" s="104">
        <v>32000</v>
      </c>
      <c r="AB2" s="113"/>
      <c r="AE2" s="110"/>
      <c r="AF2" s="108"/>
    </row>
    <row r="3" spans="1:39" ht="18" x14ac:dyDescent="0.35">
      <c r="A3" s="3"/>
      <c r="B3" s="103" t="s">
        <v>25</v>
      </c>
      <c r="C3" s="104">
        <v>2825000</v>
      </c>
      <c r="D3" s="113"/>
      <c r="F3" s="110"/>
      <c r="G3" s="108"/>
      <c r="H3" s="108"/>
      <c r="J3" s="103" t="s">
        <v>25</v>
      </c>
      <c r="K3" s="104">
        <v>4595000</v>
      </c>
      <c r="L3" s="113"/>
      <c r="M3" s="110"/>
      <c r="N3" s="108"/>
      <c r="O3" s="110"/>
      <c r="P3" s="108"/>
      <c r="R3" s="103" t="s">
        <v>25</v>
      </c>
      <c r="S3" s="104">
        <v>4227500</v>
      </c>
      <c r="T3" s="113"/>
      <c r="W3" s="110"/>
      <c r="X3" s="108"/>
      <c r="Z3" s="103" t="s">
        <v>25</v>
      </c>
      <c r="AA3" s="104">
        <v>4100000</v>
      </c>
      <c r="AB3" s="113"/>
      <c r="AE3" s="110"/>
      <c r="AF3" s="108"/>
    </row>
    <row r="4" spans="1:39" ht="18" x14ac:dyDescent="0.35">
      <c r="B4" s="103" t="s">
        <v>64</v>
      </c>
      <c r="C4" s="122">
        <v>0.5</v>
      </c>
      <c r="D4" s="122"/>
      <c r="G4" s="110"/>
      <c r="H4" s="108"/>
      <c r="J4" s="103" t="s">
        <v>64</v>
      </c>
      <c r="K4" s="122">
        <v>0.5</v>
      </c>
      <c r="L4" s="122"/>
      <c r="M4" s="110"/>
      <c r="N4" s="108"/>
      <c r="O4" s="110"/>
      <c r="P4" s="108"/>
      <c r="R4" s="103" t="s">
        <v>64</v>
      </c>
      <c r="S4" s="122">
        <v>0.5</v>
      </c>
      <c r="T4" s="122"/>
      <c r="W4" s="110"/>
      <c r="X4" s="108"/>
      <c r="Z4" s="103" t="s">
        <v>64</v>
      </c>
      <c r="AA4" s="122">
        <v>0.5</v>
      </c>
      <c r="AB4" s="122"/>
      <c r="AE4"/>
      <c r="AF4" s="108"/>
      <c r="AG4"/>
      <c r="AH4"/>
      <c r="AI4"/>
    </row>
    <row r="5" spans="1:39" ht="28.8" x14ac:dyDescent="0.55000000000000004">
      <c r="B5" s="146" t="s">
        <v>26</v>
      </c>
      <c r="C5" s="146"/>
      <c r="D5" s="146"/>
      <c r="G5" s="110"/>
      <c r="H5" s="108"/>
      <c r="J5" s="146" t="s">
        <v>26</v>
      </c>
      <c r="K5" s="146"/>
      <c r="L5" s="146"/>
      <c r="O5" s="110"/>
      <c r="P5" s="108"/>
      <c r="R5" s="146" t="s">
        <v>26</v>
      </c>
      <c r="S5" s="146"/>
      <c r="T5" s="146"/>
      <c r="W5" s="110"/>
      <c r="X5" s="108"/>
      <c r="Z5" s="146" t="s">
        <v>26</v>
      </c>
      <c r="AA5" s="146"/>
      <c r="AB5" s="146"/>
      <c r="AE5" s="110"/>
      <c r="AF5" s="108"/>
    </row>
    <row r="6" spans="1:39" ht="21.6" thickBot="1" x14ac:dyDescent="0.45">
      <c r="A6" s="108">
        <v>1</v>
      </c>
      <c r="B6" s="59" t="s">
        <v>8</v>
      </c>
      <c r="E6" s="106" t="s">
        <v>27</v>
      </c>
      <c r="F6" s="107">
        <f>(C9+D10)/SUM(C9:D10)</f>
        <v>0.90282973451327431</v>
      </c>
      <c r="G6" s="111" t="s">
        <v>28</v>
      </c>
      <c r="H6" s="109">
        <v>1</v>
      </c>
      <c r="J6" s="59" t="s">
        <v>8</v>
      </c>
      <c r="M6" s="106" t="s">
        <v>27</v>
      </c>
      <c r="N6" s="107">
        <f>(K9+L10)/SUM(K9:L10)</f>
        <v>0.94758846572361266</v>
      </c>
      <c r="O6" s="111" t="s">
        <v>28</v>
      </c>
      <c r="P6" s="109">
        <v>1</v>
      </c>
      <c r="R6" s="59" t="s">
        <v>8</v>
      </c>
      <c r="U6" s="106" t="s">
        <v>27</v>
      </c>
      <c r="V6" s="107">
        <f>(S9+T10)/SUM(S9:T10)</f>
        <v>0.97258379657007688</v>
      </c>
      <c r="W6" s="111" t="s">
        <v>28</v>
      </c>
      <c r="X6" s="109">
        <v>1</v>
      </c>
      <c r="Z6" s="59" t="s">
        <v>8</v>
      </c>
      <c r="AC6" s="106" t="s">
        <v>27</v>
      </c>
      <c r="AD6" s="107">
        <f>(AA9+AB10)/SUM(AA9:AB10)</f>
        <v>0.87169463414634152</v>
      </c>
      <c r="AE6" s="111" t="s">
        <v>28</v>
      </c>
      <c r="AF6" s="109">
        <v>1</v>
      </c>
    </row>
    <row r="7" spans="1:39" ht="18.600000000000001" thickBot="1" x14ac:dyDescent="0.4">
      <c r="A7" s="108">
        <f>A6+1</f>
        <v>2</v>
      </c>
      <c r="B7" s="47" t="s">
        <v>26</v>
      </c>
      <c r="C7" s="48"/>
      <c r="D7" s="49"/>
      <c r="E7" s="106" t="s">
        <v>29</v>
      </c>
      <c r="F7" s="107">
        <f>C9/SUM(C9:D9)</f>
        <v>0.99676857444331246</v>
      </c>
      <c r="G7" s="111"/>
      <c r="H7" s="109"/>
      <c r="J7" s="47" t="s">
        <v>26</v>
      </c>
      <c r="K7" s="48"/>
      <c r="L7" s="49"/>
      <c r="M7" s="106" t="s">
        <v>29</v>
      </c>
      <c r="N7" s="107">
        <f>K9/SUM(K9:L9)</f>
        <v>0.99630031340870229</v>
      </c>
      <c r="O7" s="111"/>
      <c r="P7" s="109"/>
      <c r="R7" s="47" t="s">
        <v>26</v>
      </c>
      <c r="S7" s="48"/>
      <c r="T7" s="49"/>
      <c r="U7" s="106" t="s">
        <v>29</v>
      </c>
      <c r="V7" s="107">
        <f>S9/SUM(S9:T9)</f>
        <v>0.99837516851279684</v>
      </c>
      <c r="W7" s="111"/>
      <c r="X7" s="109"/>
      <c r="Z7" s="47" t="s">
        <v>26</v>
      </c>
      <c r="AA7" s="48"/>
      <c r="AB7" s="49"/>
      <c r="AC7" s="106" t="s">
        <v>29</v>
      </c>
      <c r="AD7" s="107">
        <f>AA9/SUM(AA9:AB9)</f>
        <v>0.99499097666167069</v>
      </c>
      <c r="AE7" s="111"/>
      <c r="AF7" s="109"/>
      <c r="AH7"/>
      <c r="AI7"/>
      <c r="AJ7"/>
      <c r="AK7"/>
      <c r="AL7"/>
      <c r="AM7"/>
    </row>
    <row r="8" spans="1:39" ht="15.6" x14ac:dyDescent="0.3">
      <c r="A8" s="108">
        <f t="shared" ref="A8:A10" si="0">A7+1</f>
        <v>3</v>
      </c>
      <c r="B8" s="44" t="s">
        <v>30</v>
      </c>
      <c r="C8" s="45" t="s">
        <v>31</v>
      </c>
      <c r="D8" s="46" t="s">
        <v>32</v>
      </c>
      <c r="E8" s="106" t="s">
        <v>33</v>
      </c>
      <c r="F8" s="107">
        <f>C9/SUM(C9:C10)</f>
        <v>0.616134482603513</v>
      </c>
      <c r="G8" s="111"/>
      <c r="H8" s="109"/>
      <c r="J8" s="44" t="s">
        <v>30</v>
      </c>
      <c r="K8" s="45" t="s">
        <v>31</v>
      </c>
      <c r="L8" s="46" t="s">
        <v>32</v>
      </c>
      <c r="M8" s="106" t="s">
        <v>33</v>
      </c>
      <c r="N8" s="107">
        <f>K9/SUM(K9:K10)</f>
        <v>0.55539502163498544</v>
      </c>
      <c r="O8" s="111"/>
      <c r="P8" s="109"/>
      <c r="R8" s="44" t="s">
        <v>30</v>
      </c>
      <c r="S8" s="45" t="s">
        <v>31</v>
      </c>
      <c r="T8" s="46" t="s">
        <v>32</v>
      </c>
      <c r="U8" s="106" t="s">
        <v>33</v>
      </c>
      <c r="V8" s="107">
        <f>S9/SUM(S9:S10)</f>
        <v>0.77333341199467465</v>
      </c>
      <c r="W8" s="111"/>
      <c r="X8" s="109"/>
      <c r="Z8" s="44" t="s">
        <v>30</v>
      </c>
      <c r="AA8" s="45" t="s">
        <v>31</v>
      </c>
      <c r="AB8" s="46" t="s">
        <v>32</v>
      </c>
      <c r="AC8" s="106" t="s">
        <v>33</v>
      </c>
      <c r="AD8" s="107">
        <f>AA9/SUM(AA9:AA10)</f>
        <v>0.60907556907673743</v>
      </c>
      <c r="AE8" s="111"/>
      <c r="AF8" s="109"/>
      <c r="AH8"/>
      <c r="AI8"/>
      <c r="AJ8"/>
      <c r="AK8"/>
      <c r="AL8"/>
      <c r="AM8"/>
    </row>
    <row r="9" spans="1:39" ht="15.6" x14ac:dyDescent="0.3">
      <c r="A9" s="108">
        <f t="shared" si="0"/>
        <v>4</v>
      </c>
      <c r="B9" s="39" t="s">
        <v>31</v>
      </c>
      <c r="C9" s="36">
        <v>438323</v>
      </c>
      <c r="D9" s="40">
        <v>1421</v>
      </c>
      <c r="E9" s="106" t="s">
        <v>34</v>
      </c>
      <c r="F9" s="107">
        <f>(F7*F8)/(F7+F8) * 2</f>
        <v>0.76153800714414766</v>
      </c>
      <c r="G9" s="111"/>
      <c r="H9" s="109"/>
      <c r="J9" s="39" t="s">
        <v>31</v>
      </c>
      <c r="K9" s="36">
        <v>299454</v>
      </c>
      <c r="L9" s="40">
        <v>1112</v>
      </c>
      <c r="M9" s="106" t="s">
        <v>34</v>
      </c>
      <c r="N9" s="107">
        <f>(N7*N8)/(N7+N8) * 2</f>
        <v>0.71320731798808923</v>
      </c>
      <c r="O9" s="111"/>
      <c r="P9" s="109"/>
      <c r="R9" s="39" t="s">
        <v>31</v>
      </c>
      <c r="S9" s="36">
        <v>393247</v>
      </c>
      <c r="T9" s="40">
        <v>640</v>
      </c>
      <c r="U9" s="106" t="s">
        <v>34</v>
      </c>
      <c r="V9" s="107">
        <f>(V7*V8)/(V7+V8) * 2</f>
        <v>0.8715619306823168</v>
      </c>
      <c r="W9" s="111"/>
      <c r="X9" s="109"/>
      <c r="Z9" s="39" t="s">
        <v>31</v>
      </c>
      <c r="AA9" s="36">
        <v>813231</v>
      </c>
      <c r="AB9" s="40">
        <v>4094</v>
      </c>
      <c r="AC9" s="106" t="s">
        <v>34</v>
      </c>
      <c r="AD9" s="107">
        <f>(AD7*AD8)/(AD7+AD8) * 2</f>
        <v>0.75561041647115879</v>
      </c>
      <c r="AE9" s="111"/>
      <c r="AF9" s="109"/>
      <c r="AH9"/>
      <c r="AI9"/>
      <c r="AJ9"/>
      <c r="AK9"/>
      <c r="AL9"/>
      <c r="AM9"/>
    </row>
    <row r="10" spans="1:39" ht="16.2" thickBot="1" x14ac:dyDescent="0.35">
      <c r="A10" s="108">
        <f t="shared" si="0"/>
        <v>5</v>
      </c>
      <c r="B10" s="41" t="s">
        <v>32</v>
      </c>
      <c r="C10" s="42">
        <v>273085</v>
      </c>
      <c r="D10" s="43">
        <v>2112171</v>
      </c>
      <c r="E10" s="106" t="s">
        <v>35</v>
      </c>
      <c r="F10" s="107">
        <v>0.70469999999999999</v>
      </c>
      <c r="G10" s="111"/>
      <c r="H10" s="109"/>
      <c r="J10" s="41" t="s">
        <v>32</v>
      </c>
      <c r="K10" s="42">
        <v>239719</v>
      </c>
      <c r="L10" s="43">
        <v>4054715</v>
      </c>
      <c r="M10" s="106" t="s">
        <v>35</v>
      </c>
      <c r="N10" s="107">
        <v>0.68689999999999996</v>
      </c>
      <c r="O10" s="111"/>
      <c r="P10" s="109"/>
      <c r="R10" s="41" t="s">
        <v>32</v>
      </c>
      <c r="S10" s="42">
        <v>115262</v>
      </c>
      <c r="T10" s="43">
        <v>3718351</v>
      </c>
      <c r="U10" s="106" t="s">
        <v>35</v>
      </c>
      <c r="V10" s="107">
        <v>0.85650000000000004</v>
      </c>
      <c r="W10" s="111"/>
      <c r="X10" s="109"/>
      <c r="Z10" s="41" t="s">
        <v>32</v>
      </c>
      <c r="AA10" s="42">
        <v>521958</v>
      </c>
      <c r="AB10" s="43">
        <v>2760717</v>
      </c>
      <c r="AC10" s="106" t="s">
        <v>35</v>
      </c>
      <c r="AD10" s="107">
        <v>0.67530000000000001</v>
      </c>
      <c r="AE10" s="111"/>
      <c r="AF10" s="109"/>
      <c r="AH10"/>
      <c r="AI10"/>
      <c r="AJ10"/>
      <c r="AK10"/>
      <c r="AL10"/>
      <c r="AM10"/>
    </row>
    <row r="11" spans="1:39" ht="15.6" x14ac:dyDescent="0.3">
      <c r="C11" s="54"/>
      <c r="D11" s="54"/>
      <c r="G11" s="110"/>
      <c r="H11" s="108"/>
      <c r="K11" s="54"/>
      <c r="L11" s="54"/>
      <c r="O11" s="110"/>
      <c r="P11" s="108"/>
      <c r="S11" s="54"/>
      <c r="T11" s="54"/>
      <c r="W11" s="110"/>
      <c r="X11" s="108"/>
      <c r="AA11" s="54"/>
      <c r="AB11" s="54"/>
      <c r="AE11" s="110"/>
      <c r="AF11" s="108"/>
      <c r="AH11"/>
      <c r="AI11"/>
      <c r="AJ11"/>
      <c r="AK11"/>
      <c r="AL11"/>
      <c r="AM11"/>
    </row>
    <row r="12" spans="1:39" ht="21.6" thickBot="1" x14ac:dyDescent="0.45">
      <c r="A12" s="108">
        <f>A10+1</f>
        <v>6</v>
      </c>
      <c r="B12" s="58" t="s">
        <v>9</v>
      </c>
      <c r="E12" s="106" t="s">
        <v>27</v>
      </c>
      <c r="F12" s="107">
        <f>(C15+D16)/SUM(C15:D16)</f>
        <v>0.91954442477876108</v>
      </c>
      <c r="G12" s="111" t="s">
        <v>36</v>
      </c>
      <c r="H12" s="109">
        <v>2</v>
      </c>
      <c r="J12" s="58" t="s">
        <v>9</v>
      </c>
      <c r="M12" s="106" t="s">
        <v>27</v>
      </c>
      <c r="N12" s="107">
        <f>(K15+L16)/SUM(K15:L16)</f>
        <v>0.96220761697497281</v>
      </c>
      <c r="O12" s="111" t="s">
        <v>36</v>
      </c>
      <c r="P12" s="109">
        <v>2</v>
      </c>
      <c r="R12" s="58" t="s">
        <v>9</v>
      </c>
      <c r="U12" s="106" t="s">
        <v>27</v>
      </c>
      <c r="V12" s="107">
        <f>(S15+T16)/SUM(S15:T16)</f>
        <v>0.96693885274985214</v>
      </c>
      <c r="W12" s="111" t="s">
        <v>36</v>
      </c>
      <c r="X12" s="109">
        <v>2</v>
      </c>
      <c r="Z12" s="58" t="s">
        <v>9</v>
      </c>
      <c r="AC12" s="106" t="s">
        <v>27</v>
      </c>
      <c r="AD12" s="107">
        <f>(AA15+AB16)/SUM(AA15:AB16)</f>
        <v>0.86034414634146339</v>
      </c>
      <c r="AE12" s="111" t="s">
        <v>36</v>
      </c>
      <c r="AF12" s="109">
        <v>2</v>
      </c>
      <c r="AH12"/>
      <c r="AI12"/>
      <c r="AJ12"/>
      <c r="AK12"/>
      <c r="AL12"/>
      <c r="AM12"/>
    </row>
    <row r="13" spans="1:39" ht="18.600000000000001" thickBot="1" x14ac:dyDescent="0.4">
      <c r="A13" s="108">
        <f>A12+1</f>
        <v>7</v>
      </c>
      <c r="B13" s="47" t="s">
        <v>26</v>
      </c>
      <c r="C13" s="48"/>
      <c r="D13" s="49"/>
      <c r="E13" s="106" t="s">
        <v>29</v>
      </c>
      <c r="F13" s="107">
        <f>C15/SUM(C15:D15)</f>
        <v>0.91824058027607347</v>
      </c>
      <c r="G13" s="111"/>
      <c r="H13" s="109"/>
      <c r="J13" s="47" t="s">
        <v>26</v>
      </c>
      <c r="K13" s="48"/>
      <c r="L13" s="49"/>
      <c r="M13" s="106" t="s">
        <v>29</v>
      </c>
      <c r="N13" s="107">
        <f>K15/SUM(K15:L15)</f>
        <v>0.83616137202642082</v>
      </c>
      <c r="O13" s="111"/>
      <c r="P13" s="109"/>
      <c r="R13" s="47" t="s">
        <v>26</v>
      </c>
      <c r="S13" s="48"/>
      <c r="T13" s="49"/>
      <c r="U13" s="106" t="s">
        <v>29</v>
      </c>
      <c r="V13" s="107">
        <f>S15/SUM(S15:T15)</f>
        <v>0.79251341819226051</v>
      </c>
      <c r="W13" s="111"/>
      <c r="X13" s="109"/>
      <c r="Z13" s="47" t="s">
        <v>26</v>
      </c>
      <c r="AA13" s="48"/>
      <c r="AB13" s="49"/>
      <c r="AC13" s="106" t="s">
        <v>29</v>
      </c>
      <c r="AD13" s="107">
        <f>AA15/SUM(AA15:AB15)</f>
        <v>0.97207771144451072</v>
      </c>
      <c r="AE13" s="111"/>
      <c r="AF13" s="109"/>
    </row>
    <row r="14" spans="1:39" x14ac:dyDescent="0.3">
      <c r="A14" s="108">
        <f t="shared" ref="A14:A16" si="1">A13+1</f>
        <v>8</v>
      </c>
      <c r="B14" s="44" t="s">
        <v>30</v>
      </c>
      <c r="C14" s="45" t="s">
        <v>31</v>
      </c>
      <c r="D14" s="46" t="s">
        <v>32</v>
      </c>
      <c r="E14" s="106" t="s">
        <v>33</v>
      </c>
      <c r="F14" s="107">
        <f>C15/SUM(C15:C16)</f>
        <v>0.74702561680498392</v>
      </c>
      <c r="G14" s="111"/>
      <c r="H14" s="109"/>
      <c r="J14" s="44" t="s">
        <v>30</v>
      </c>
      <c r="K14" s="45" t="s">
        <v>31</v>
      </c>
      <c r="L14" s="46" t="s">
        <v>32</v>
      </c>
      <c r="M14" s="106" t="s">
        <v>33</v>
      </c>
      <c r="N14" s="107">
        <f>K15/SUM(K15:K16)</f>
        <v>0.84312456298813188</v>
      </c>
      <c r="O14" s="111"/>
      <c r="P14" s="109"/>
      <c r="R14" s="44" t="s">
        <v>30</v>
      </c>
      <c r="S14" s="45" t="s">
        <v>31</v>
      </c>
      <c r="T14" s="46" t="s">
        <v>32</v>
      </c>
      <c r="U14" s="106" t="s">
        <v>33</v>
      </c>
      <c r="V14" s="107">
        <f>S15/SUM(S15:S16)</f>
        <v>0.98232676314480172</v>
      </c>
      <c r="W14" s="111"/>
      <c r="X14" s="109"/>
      <c r="Z14" s="44" t="s">
        <v>30</v>
      </c>
      <c r="AA14" s="45" t="s">
        <v>31</v>
      </c>
      <c r="AB14" s="46" t="s">
        <v>32</v>
      </c>
      <c r="AC14" s="106" t="s">
        <v>33</v>
      </c>
      <c r="AD14" s="107">
        <f>AA15/SUM(AA15:AA16)</f>
        <v>0.58804633651116056</v>
      </c>
      <c r="AE14" s="111"/>
      <c r="AF14" s="109"/>
    </row>
    <row r="15" spans="1:39" x14ac:dyDescent="0.3">
      <c r="A15" s="108">
        <f t="shared" si="1"/>
        <v>9</v>
      </c>
      <c r="B15" s="39" t="s">
        <v>31</v>
      </c>
      <c r="C15" s="36">
        <v>531440</v>
      </c>
      <c r="D15" s="40">
        <v>47319</v>
      </c>
      <c r="E15" s="106" t="s">
        <v>34</v>
      </c>
      <c r="F15" s="107">
        <f>(F13*F14)/(F13+F14) * 2</f>
        <v>0.82383133346303228</v>
      </c>
      <c r="G15" s="111"/>
      <c r="H15" s="109"/>
      <c r="J15" s="39" t="s">
        <v>31</v>
      </c>
      <c r="K15" s="36">
        <v>454590</v>
      </c>
      <c r="L15" s="40">
        <v>89073</v>
      </c>
      <c r="M15" s="106" t="s">
        <v>34</v>
      </c>
      <c r="N15" s="107">
        <f>(N13*N14)/(N13+N14) * 2</f>
        <v>0.83962853100561874</v>
      </c>
      <c r="O15" s="111"/>
      <c r="P15" s="109"/>
      <c r="R15" s="39" t="s">
        <v>31</v>
      </c>
      <c r="S15" s="36">
        <v>499522</v>
      </c>
      <c r="T15" s="40">
        <v>130779</v>
      </c>
      <c r="U15" s="106" t="s">
        <v>34</v>
      </c>
      <c r="V15" s="107">
        <f>(V13*V14)/(V13+V14) * 2</f>
        <v>0.87727013285798328</v>
      </c>
      <c r="W15" s="111"/>
      <c r="X15" s="109"/>
      <c r="Z15" s="39" t="s">
        <v>31</v>
      </c>
      <c r="AA15" s="36">
        <v>785153</v>
      </c>
      <c r="AB15" s="40">
        <v>22553</v>
      </c>
      <c r="AC15" s="106" t="s">
        <v>34</v>
      </c>
      <c r="AD15" s="107">
        <f>(AD13*AD14)/(AD13+AD14) * 2</f>
        <v>0.73279652059480282</v>
      </c>
      <c r="AE15" s="111"/>
      <c r="AF15" s="109"/>
    </row>
    <row r="16" spans="1:39" ht="15" thickBot="1" x14ac:dyDescent="0.35">
      <c r="A16" s="108">
        <f t="shared" si="1"/>
        <v>10</v>
      </c>
      <c r="B16" s="41" t="s">
        <v>32</v>
      </c>
      <c r="C16" s="42">
        <v>179968</v>
      </c>
      <c r="D16" s="43">
        <v>2066273</v>
      </c>
      <c r="E16" s="106" t="s">
        <v>35</v>
      </c>
      <c r="F16" s="107">
        <v>0.77239999999999998</v>
      </c>
      <c r="G16" s="111"/>
      <c r="H16" s="109"/>
      <c r="J16" s="41" t="s">
        <v>32</v>
      </c>
      <c r="K16" s="42">
        <v>84583</v>
      </c>
      <c r="L16" s="43">
        <v>3966754</v>
      </c>
      <c r="M16" s="106" t="s">
        <v>35</v>
      </c>
      <c r="N16" s="107">
        <v>0.81820000000000004</v>
      </c>
      <c r="O16" s="111"/>
      <c r="P16" s="109"/>
      <c r="R16" s="41" t="s">
        <v>32</v>
      </c>
      <c r="S16" s="42">
        <v>8987</v>
      </c>
      <c r="T16" s="43">
        <v>3588212</v>
      </c>
      <c r="U16" s="106" t="s">
        <v>35</v>
      </c>
      <c r="V16" s="107">
        <v>0.85840000000000005</v>
      </c>
      <c r="W16" s="111"/>
      <c r="X16" s="109"/>
      <c r="Z16" s="41" t="s">
        <v>32</v>
      </c>
      <c r="AA16" s="42">
        <v>550036</v>
      </c>
      <c r="AB16" s="43">
        <v>2742258</v>
      </c>
      <c r="AC16" s="106" t="s">
        <v>35</v>
      </c>
      <c r="AD16" s="107">
        <v>0.64590000000000003</v>
      </c>
      <c r="AE16" s="111"/>
      <c r="AF16" s="109"/>
    </row>
    <row r="17" spans="1:32" x14ac:dyDescent="0.3">
      <c r="B17" s="37"/>
      <c r="C17" s="37"/>
      <c r="D17" s="37"/>
      <c r="G17" s="110"/>
      <c r="H17" s="108"/>
      <c r="J17" s="37"/>
      <c r="K17" s="37"/>
      <c r="L17" s="37"/>
      <c r="O17" s="110"/>
      <c r="P17" s="108"/>
      <c r="R17" s="37"/>
      <c r="S17" s="37"/>
      <c r="T17" s="37"/>
      <c r="W17" s="110"/>
      <c r="X17" s="108"/>
      <c r="Z17" s="37"/>
      <c r="AA17" s="37"/>
      <c r="AB17" s="37"/>
      <c r="AE17" s="110"/>
      <c r="AF17" s="108"/>
    </row>
    <row r="18" spans="1:32" ht="21.6" thickBot="1" x14ac:dyDescent="0.45">
      <c r="A18" s="108">
        <f>A16+1</f>
        <v>11</v>
      </c>
      <c r="B18" s="59" t="s">
        <v>37</v>
      </c>
      <c r="E18" s="106" t="s">
        <v>27</v>
      </c>
      <c r="F18" s="107">
        <f>(C21+D22)/SUM(C21:D22)</f>
        <v>0.92550371681415933</v>
      </c>
      <c r="G18" s="111" t="s">
        <v>38</v>
      </c>
      <c r="H18" s="109">
        <v>5</v>
      </c>
      <c r="J18" s="59" t="s">
        <v>37</v>
      </c>
      <c r="M18" s="106" t="s">
        <v>27</v>
      </c>
      <c r="N18" s="107">
        <f>(K21+L22)/SUM(K21:L22)</f>
        <v>0.96425397170837868</v>
      </c>
      <c r="O18" s="111" t="s">
        <v>38</v>
      </c>
      <c r="P18" s="109">
        <v>5</v>
      </c>
      <c r="R18" s="59" t="s">
        <v>37</v>
      </c>
      <c r="U18" s="106" t="s">
        <v>27</v>
      </c>
      <c r="V18" s="107">
        <f>(S21+T22)/SUM(S21:T22)</f>
        <v>0.98162034299231227</v>
      </c>
      <c r="W18" s="111" t="s">
        <v>38</v>
      </c>
      <c r="X18" s="109">
        <v>5</v>
      </c>
      <c r="Z18" s="59" t="s">
        <v>37</v>
      </c>
      <c r="AC18" s="106" t="s">
        <v>27</v>
      </c>
      <c r="AD18" s="107">
        <f>(AA21+AB22)/SUM(AA21:AB22)</f>
        <v>0.86475731707317072</v>
      </c>
      <c r="AE18" s="111" t="s">
        <v>38</v>
      </c>
      <c r="AF18" s="109">
        <v>5</v>
      </c>
    </row>
    <row r="19" spans="1:32" ht="18.600000000000001" thickBot="1" x14ac:dyDescent="0.4">
      <c r="A19" s="108">
        <f>A18+1</f>
        <v>12</v>
      </c>
      <c r="B19" s="47" t="s">
        <v>26</v>
      </c>
      <c r="C19" s="48"/>
      <c r="D19" s="49"/>
      <c r="E19" s="106" t="s">
        <v>29</v>
      </c>
      <c r="F19" s="107">
        <f>C21/SUM(C21:D21)</f>
        <v>0.94095134145482717</v>
      </c>
      <c r="G19" s="111"/>
      <c r="H19" s="109"/>
      <c r="J19" s="47" t="s">
        <v>26</v>
      </c>
      <c r="K19" s="48"/>
      <c r="L19" s="49"/>
      <c r="M19" s="106" t="s">
        <v>29</v>
      </c>
      <c r="N19" s="107">
        <f>K21/SUM(K21:L21)</f>
        <v>0.85643797796648202</v>
      </c>
      <c r="O19" s="111"/>
      <c r="P19" s="109"/>
      <c r="R19" s="47" t="s">
        <v>26</v>
      </c>
      <c r="S19" s="48"/>
      <c r="T19" s="49"/>
      <c r="U19" s="106" t="s">
        <v>29</v>
      </c>
      <c r="V19" s="107">
        <f>S21/SUM(S21:T21)</f>
        <v>0.88152849093933039</v>
      </c>
      <c r="W19" s="111"/>
      <c r="X19" s="109"/>
      <c r="Z19" s="47" t="s">
        <v>26</v>
      </c>
      <c r="AA19" s="48"/>
      <c r="AB19" s="49"/>
      <c r="AC19" s="106" t="s">
        <v>29</v>
      </c>
      <c r="AD19" s="107">
        <f>AA21/SUM(AA21:AB21)</f>
        <v>0.9818670439170839</v>
      </c>
      <c r="AE19" s="111"/>
      <c r="AF19" s="109"/>
    </row>
    <row r="20" spans="1:32" x14ac:dyDescent="0.3">
      <c r="A20" s="108">
        <f t="shared" ref="A20:A22" si="2">A19+1</f>
        <v>13</v>
      </c>
      <c r="B20" s="44" t="s">
        <v>30</v>
      </c>
      <c r="C20" s="45" t="s">
        <v>31</v>
      </c>
      <c r="D20" s="46" t="s">
        <v>32</v>
      </c>
      <c r="E20" s="106" t="s">
        <v>33</v>
      </c>
      <c r="F20" s="107">
        <f>C21/SUM(C21:C22)</f>
        <v>0.75132413467377368</v>
      </c>
      <c r="G20" s="111"/>
      <c r="H20" s="109"/>
      <c r="J20" s="44" t="s">
        <v>30</v>
      </c>
      <c r="K20" s="45" t="s">
        <v>31</v>
      </c>
      <c r="L20" s="46" t="s">
        <v>32</v>
      </c>
      <c r="M20" s="106" t="s">
        <v>33</v>
      </c>
      <c r="N20" s="107">
        <f>K21/SUM(K21:K22)</f>
        <v>0.83539606026266156</v>
      </c>
      <c r="O20" s="111"/>
      <c r="P20" s="109"/>
      <c r="R20" s="44" t="s">
        <v>30</v>
      </c>
      <c r="S20" s="45" t="s">
        <v>31</v>
      </c>
      <c r="T20" s="46" t="s">
        <v>32</v>
      </c>
      <c r="U20" s="106" t="s">
        <v>33</v>
      </c>
      <c r="V20" s="107">
        <f>S21/SUM(S21:S22)</f>
        <v>0.97873587291473696</v>
      </c>
      <c r="W20" s="111"/>
      <c r="X20" s="109"/>
      <c r="Z20" s="44" t="s">
        <v>30</v>
      </c>
      <c r="AA20" s="45" t="s">
        <v>31</v>
      </c>
      <c r="AB20" s="46" t="s">
        <v>32</v>
      </c>
      <c r="AC20" s="106" t="s">
        <v>33</v>
      </c>
      <c r="AD20" s="107">
        <f>AA21/SUM(AA21:AA22)</f>
        <v>0.59570817315001845</v>
      </c>
      <c r="AE20" s="111"/>
      <c r="AF20" s="109"/>
    </row>
    <row r="21" spans="1:32" x14ac:dyDescent="0.3">
      <c r="A21" s="108">
        <f t="shared" si="2"/>
        <v>14</v>
      </c>
      <c r="B21" s="39" t="s">
        <v>31</v>
      </c>
      <c r="C21" s="36">
        <v>534498</v>
      </c>
      <c r="D21" s="40">
        <v>33542</v>
      </c>
      <c r="E21" s="106" t="s">
        <v>34</v>
      </c>
      <c r="F21" s="107">
        <f>(F19*F20)/(F19+F20) * 2</f>
        <v>0.83551344017107365</v>
      </c>
      <c r="G21" s="111"/>
      <c r="H21" s="109"/>
      <c r="J21" s="39" t="s">
        <v>31</v>
      </c>
      <c r="K21" s="36">
        <v>450423</v>
      </c>
      <c r="L21" s="40">
        <v>75503</v>
      </c>
      <c r="M21" s="106" t="s">
        <v>34</v>
      </c>
      <c r="N21" s="107">
        <f>(N19*N20)/(N19+N20) * 2</f>
        <v>0.84578616635636694</v>
      </c>
      <c r="O21" s="111"/>
      <c r="P21" s="109"/>
      <c r="R21" s="39" t="s">
        <v>31</v>
      </c>
      <c r="S21" s="36">
        <v>497696</v>
      </c>
      <c r="T21" s="40">
        <v>66887</v>
      </c>
      <c r="U21" s="106" t="s">
        <v>34</v>
      </c>
      <c r="V21" s="107">
        <f>(V19*V20)/(V19+V20) * 2</f>
        <v>0.92759241518900526</v>
      </c>
      <c r="W21" s="111"/>
      <c r="X21" s="109"/>
      <c r="Z21" s="39" t="s">
        <v>31</v>
      </c>
      <c r="AA21" s="36">
        <v>795383</v>
      </c>
      <c r="AB21" s="40">
        <v>14689</v>
      </c>
      <c r="AC21" s="106" t="s">
        <v>34</v>
      </c>
      <c r="AD21" s="107">
        <f>(AD19*AD20)/(AD19+AD20) * 2</f>
        <v>0.74152562322253546</v>
      </c>
      <c r="AE21" s="111"/>
      <c r="AF21" s="109"/>
    </row>
    <row r="22" spans="1:32" ht="15" thickBot="1" x14ac:dyDescent="0.35">
      <c r="A22" s="108">
        <f t="shared" si="2"/>
        <v>15</v>
      </c>
      <c r="B22" s="41" t="s">
        <v>32</v>
      </c>
      <c r="C22" s="42">
        <v>176910</v>
      </c>
      <c r="D22" s="43">
        <v>2080050</v>
      </c>
      <c r="E22" s="106" t="s">
        <v>35</v>
      </c>
      <c r="F22" s="107">
        <v>0.78810000000000002</v>
      </c>
      <c r="G22" s="111"/>
      <c r="H22" s="109"/>
      <c r="J22" s="41" t="s">
        <v>32</v>
      </c>
      <c r="K22" s="42">
        <v>88750</v>
      </c>
      <c r="L22" s="43">
        <v>3980324</v>
      </c>
      <c r="M22" s="106" t="s">
        <v>35</v>
      </c>
      <c r="N22" s="107">
        <v>0.8256</v>
      </c>
      <c r="O22" s="111"/>
      <c r="P22" s="109"/>
      <c r="R22" s="41" t="s">
        <v>32</v>
      </c>
      <c r="S22" s="42">
        <v>10813</v>
      </c>
      <c r="T22" s="43">
        <v>3652104</v>
      </c>
      <c r="U22" s="106" t="s">
        <v>35</v>
      </c>
      <c r="V22" s="107">
        <v>0.91710000000000003</v>
      </c>
      <c r="W22" s="111"/>
      <c r="X22" s="109"/>
      <c r="Z22" s="41" t="s">
        <v>32</v>
      </c>
      <c r="AA22" s="42">
        <v>539806</v>
      </c>
      <c r="AB22" s="43">
        <v>2750122</v>
      </c>
      <c r="AC22" s="106" t="s">
        <v>35</v>
      </c>
      <c r="AD22" s="107">
        <v>0.65720000000000001</v>
      </c>
      <c r="AE22" s="111"/>
      <c r="AF22" s="109"/>
    </row>
    <row r="23" spans="1:32" x14ac:dyDescent="0.3">
      <c r="A23" s="37"/>
      <c r="B23" s="37"/>
      <c r="C23" s="37"/>
      <c r="D23" s="37"/>
      <c r="G23" s="110"/>
      <c r="H23" s="108"/>
      <c r="I23" s="37"/>
      <c r="J23" s="37"/>
      <c r="K23" s="37"/>
      <c r="L23" s="37"/>
      <c r="O23" s="110"/>
      <c r="P23" s="108"/>
      <c r="Q23" s="37"/>
      <c r="R23" s="37"/>
      <c r="S23" s="37"/>
      <c r="T23" s="37"/>
      <c r="W23" s="110"/>
      <c r="X23" s="108"/>
      <c r="Y23" s="37"/>
      <c r="Z23" s="37"/>
      <c r="AA23" s="37"/>
      <c r="AB23" s="37"/>
      <c r="AE23" s="110"/>
      <c r="AF23" s="108"/>
    </row>
    <row r="24" spans="1:32" ht="21.6" thickBot="1" x14ac:dyDescent="0.45">
      <c r="A24" s="108">
        <f>A22+1</f>
        <v>16</v>
      </c>
      <c r="B24" s="58" t="s">
        <v>39</v>
      </c>
      <c r="E24" s="106" t="s">
        <v>27</v>
      </c>
      <c r="F24" s="107">
        <f>(C27+D28)/SUM(C27:D28)</f>
        <v>0.92080601769911508</v>
      </c>
      <c r="G24" s="111" t="s">
        <v>40</v>
      </c>
      <c r="H24" s="112">
        <v>4.8390519999999997</v>
      </c>
      <c r="J24" s="58" t="s">
        <v>39</v>
      </c>
      <c r="M24" s="106" t="s">
        <v>27</v>
      </c>
      <c r="N24" s="107">
        <f>(K27+L28)/SUM(K27:L28)</f>
        <v>0.96761022850924916</v>
      </c>
      <c r="O24" s="111" t="s">
        <v>40</v>
      </c>
      <c r="P24" s="112">
        <v>4.8390519999999997</v>
      </c>
      <c r="R24" s="58" t="s">
        <v>39</v>
      </c>
      <c r="U24" s="106" t="s">
        <v>27</v>
      </c>
      <c r="V24" s="107">
        <f>(S27+T28)/SUM(S27:T28)</f>
        <v>0.96814476641040803</v>
      </c>
      <c r="W24" s="111" t="s">
        <v>40</v>
      </c>
      <c r="X24" s="112">
        <v>4.8390519999999997</v>
      </c>
      <c r="Z24" s="58" t="s">
        <v>39</v>
      </c>
      <c r="AC24" s="106" t="s">
        <v>27</v>
      </c>
      <c r="AD24" s="107">
        <f>(AA27+AB28)/SUM(AA27:AB28)</f>
        <v>0.85789560975609758</v>
      </c>
      <c r="AE24" s="111" t="s">
        <v>40</v>
      </c>
      <c r="AF24" s="112">
        <v>4.8390519999999997</v>
      </c>
    </row>
    <row r="25" spans="1:32" ht="18.600000000000001" thickBot="1" x14ac:dyDescent="0.4">
      <c r="A25" s="108">
        <f>A24+1</f>
        <v>17</v>
      </c>
      <c r="B25" s="47" t="s">
        <v>26</v>
      </c>
      <c r="C25" s="48"/>
      <c r="D25" s="49"/>
      <c r="E25" s="106" t="s">
        <v>29</v>
      </c>
      <c r="F25" s="107">
        <f>C27/SUM(C27:D27)</f>
        <v>0.97111767581238173</v>
      </c>
      <c r="G25" s="111" t="s">
        <v>41</v>
      </c>
      <c r="H25" s="109">
        <v>32</v>
      </c>
      <c r="J25" s="47" t="s">
        <v>26</v>
      </c>
      <c r="K25" s="48"/>
      <c r="L25" s="49"/>
      <c r="M25" s="106" t="s">
        <v>29</v>
      </c>
      <c r="N25" s="107">
        <f>K27/SUM(K27:L27)</f>
        <v>0.89810992077414509</v>
      </c>
      <c r="O25" s="111" t="s">
        <v>41</v>
      </c>
      <c r="P25" s="109">
        <v>32</v>
      </c>
      <c r="R25" s="47" t="s">
        <v>26</v>
      </c>
      <c r="S25" s="48"/>
      <c r="T25" s="49"/>
      <c r="U25" s="106" t="s">
        <v>29</v>
      </c>
      <c r="V25" s="107">
        <f>S27/SUM(S27:T27)</f>
        <v>0.80017311456876328</v>
      </c>
      <c r="W25" s="111" t="s">
        <v>41</v>
      </c>
      <c r="X25" s="109">
        <v>32</v>
      </c>
      <c r="Z25" s="47" t="s">
        <v>26</v>
      </c>
      <c r="AA25" s="48"/>
      <c r="AB25" s="49"/>
      <c r="AC25" s="106" t="s">
        <v>29</v>
      </c>
      <c r="AD25" s="107">
        <f>AA27/SUM(AA27:AB27)</f>
        <v>0.98074247451472896</v>
      </c>
      <c r="AE25" s="111" t="s">
        <v>41</v>
      </c>
      <c r="AF25" s="109">
        <v>32</v>
      </c>
    </row>
    <row r="26" spans="1:32" x14ac:dyDescent="0.3">
      <c r="A26" s="108">
        <f t="shared" ref="A26:A28" si="3">A25+1</f>
        <v>18</v>
      </c>
      <c r="B26" s="44" t="s">
        <v>30</v>
      </c>
      <c r="C26" s="45" t="s">
        <v>31</v>
      </c>
      <c r="D26" s="46" t="s">
        <v>32</v>
      </c>
      <c r="E26" s="106" t="s">
        <v>33</v>
      </c>
      <c r="F26" s="107">
        <f>C27/SUM(C27:C28)</f>
        <v>0.706534084519713</v>
      </c>
      <c r="G26" s="111"/>
      <c r="H26" s="109"/>
      <c r="J26" s="44" t="s">
        <v>30</v>
      </c>
      <c r="K26" s="45" t="s">
        <v>31</v>
      </c>
      <c r="L26" s="46" t="s">
        <v>32</v>
      </c>
      <c r="M26" s="106" t="s">
        <v>33</v>
      </c>
      <c r="N26" s="107">
        <f>K27/SUM(K27:K28)</f>
        <v>0.81660802747912076</v>
      </c>
      <c r="O26" s="111"/>
      <c r="P26" s="109"/>
      <c r="R26" s="44" t="s">
        <v>30</v>
      </c>
      <c r="S26" s="45" t="s">
        <v>31</v>
      </c>
      <c r="T26" s="46" t="s">
        <v>32</v>
      </c>
      <c r="U26" s="106" t="s">
        <v>33</v>
      </c>
      <c r="V26" s="107">
        <f>S27/SUM(S27:S28)</f>
        <v>0.97987449582996566</v>
      </c>
      <c r="W26" s="111"/>
      <c r="X26" s="109"/>
      <c r="Z26" s="44" t="s">
        <v>30</v>
      </c>
      <c r="AA26" s="45" t="s">
        <v>31</v>
      </c>
      <c r="AB26" s="46" t="s">
        <v>32</v>
      </c>
      <c r="AC26" s="106" t="s">
        <v>33</v>
      </c>
      <c r="AD26" s="107">
        <f>AA27/SUM(AA27:AA28)</f>
        <v>0.57492534764741177</v>
      </c>
      <c r="AE26" s="111"/>
      <c r="AF26" s="109"/>
    </row>
    <row r="27" spans="1:32" x14ac:dyDescent="0.3">
      <c r="A27" s="108">
        <f t="shared" si="3"/>
        <v>19</v>
      </c>
      <c r="B27" s="39" t="s">
        <v>31</v>
      </c>
      <c r="C27" s="36">
        <v>502634</v>
      </c>
      <c r="D27" s="40">
        <v>14949</v>
      </c>
      <c r="E27" s="106" t="s">
        <v>34</v>
      </c>
      <c r="F27" s="107">
        <f>(F25*F26)/(F25+F26) * 2</f>
        <v>0.81796205179696191</v>
      </c>
      <c r="G27" s="111"/>
      <c r="H27" s="109"/>
      <c r="J27" s="39" t="s">
        <v>31</v>
      </c>
      <c r="K27" s="36">
        <v>440293</v>
      </c>
      <c r="L27" s="40">
        <v>49951</v>
      </c>
      <c r="M27" s="106" t="s">
        <v>34</v>
      </c>
      <c r="N27" s="107">
        <f>(N25*N26)/(N25+N26) * 2</f>
        <v>0.85542204956786216</v>
      </c>
      <c r="O27" s="111"/>
      <c r="P27" s="109"/>
      <c r="R27" s="39" t="s">
        <v>31</v>
      </c>
      <c r="S27" s="36">
        <v>498275</v>
      </c>
      <c r="T27" s="40">
        <v>124434</v>
      </c>
      <c r="U27" s="106" t="s">
        <v>34</v>
      </c>
      <c r="V27" s="107">
        <f>(V25*V26)/(V25+V26) * 2</f>
        <v>0.88095309657378151</v>
      </c>
      <c r="W27" s="111"/>
      <c r="X27" s="109"/>
      <c r="Z27" s="39" t="s">
        <v>31</v>
      </c>
      <c r="AA27" s="36">
        <v>767634</v>
      </c>
      <c r="AB27" s="40">
        <v>15073</v>
      </c>
      <c r="AC27" s="106" t="s">
        <v>34</v>
      </c>
      <c r="AD27" s="107">
        <f>(AD25*AD26)/(AD25+AD26) * 2</f>
        <v>0.72490245035639145</v>
      </c>
      <c r="AE27" s="111"/>
      <c r="AF27" s="109"/>
    </row>
    <row r="28" spans="1:32" ht="15" thickBot="1" x14ac:dyDescent="0.35">
      <c r="A28" s="108">
        <f t="shared" si="3"/>
        <v>20</v>
      </c>
      <c r="B28" s="41" t="s">
        <v>32</v>
      </c>
      <c r="C28" s="42">
        <v>208774</v>
      </c>
      <c r="D28" s="43">
        <v>2098643</v>
      </c>
      <c r="E28" s="106" t="s">
        <v>35</v>
      </c>
      <c r="F28" s="107">
        <v>0.76900000000000002</v>
      </c>
      <c r="G28" s="111"/>
      <c r="H28" s="109"/>
      <c r="J28" s="41" t="s">
        <v>32</v>
      </c>
      <c r="K28" s="42">
        <v>98880</v>
      </c>
      <c r="L28" s="43">
        <v>4005876</v>
      </c>
      <c r="M28" s="106" t="s">
        <v>35</v>
      </c>
      <c r="N28" s="107">
        <v>0.83720000000000006</v>
      </c>
      <c r="O28" s="111"/>
      <c r="P28" s="109"/>
      <c r="R28" s="41" t="s">
        <v>32</v>
      </c>
      <c r="S28" s="42">
        <v>10234</v>
      </c>
      <c r="T28" s="43">
        <v>3594557</v>
      </c>
      <c r="U28" s="106" t="s">
        <v>35</v>
      </c>
      <c r="V28" s="107">
        <v>0.86280000000000001</v>
      </c>
      <c r="W28" s="111"/>
      <c r="X28" s="109"/>
      <c r="Z28" s="41" t="s">
        <v>32</v>
      </c>
      <c r="AA28" s="42">
        <v>567555</v>
      </c>
      <c r="AB28" s="43">
        <v>2749738</v>
      </c>
      <c r="AC28" s="106" t="s">
        <v>35</v>
      </c>
      <c r="AD28" s="107">
        <v>0.63770000000000004</v>
      </c>
      <c r="AE28" s="111"/>
      <c r="AF28" s="109"/>
    </row>
    <row r="29" spans="1:32" ht="18" x14ac:dyDescent="0.35">
      <c r="B29" s="2"/>
      <c r="F29"/>
      <c r="G29" s="110"/>
      <c r="H29" s="108"/>
      <c r="J29" s="2"/>
      <c r="N29"/>
      <c r="O29" s="110"/>
      <c r="P29" s="108"/>
      <c r="R29" s="2"/>
      <c r="V29"/>
      <c r="W29" s="110"/>
      <c r="X29" s="108"/>
      <c r="Z29" s="2"/>
      <c r="AD29"/>
      <c r="AE29" s="110"/>
      <c r="AF29" s="108"/>
    </row>
    <row r="30" spans="1:32" ht="21.6" thickBot="1" x14ac:dyDescent="0.45">
      <c r="A30" s="108">
        <f>A28+1</f>
        <v>21</v>
      </c>
      <c r="B30" s="59" t="s">
        <v>42</v>
      </c>
      <c r="E30" s="106" t="s">
        <v>27</v>
      </c>
      <c r="F30" s="107">
        <f>(C33+D34)/SUM(C33:D34)</f>
        <v>0.91558336283185837</v>
      </c>
      <c r="G30" s="111" t="s">
        <v>43</v>
      </c>
      <c r="H30" s="109">
        <v>0.1</v>
      </c>
      <c r="J30" s="59" t="s">
        <v>42</v>
      </c>
      <c r="M30" s="106" t="s">
        <v>27</v>
      </c>
      <c r="N30" s="107">
        <f>(K33+L34)/SUM(K33:L34)</f>
        <v>0.95984243743199127</v>
      </c>
      <c r="O30" s="111" t="s">
        <v>43</v>
      </c>
      <c r="P30" s="109">
        <v>0.1</v>
      </c>
      <c r="R30" s="59" t="s">
        <v>42</v>
      </c>
      <c r="U30" s="106" t="s">
        <v>27</v>
      </c>
      <c r="V30" s="107">
        <f>(S33+T34)/SUM(S33:T34)</f>
        <v>0.96537031342400947</v>
      </c>
      <c r="W30" s="111" t="s">
        <v>43</v>
      </c>
      <c r="X30" s="109">
        <v>0.1</v>
      </c>
      <c r="Z30" s="59" t="s">
        <v>42</v>
      </c>
      <c r="AC30" s="106" t="s">
        <v>27</v>
      </c>
      <c r="AD30" s="107">
        <f>(AA33+AB34)/SUM(AA33:AB34)</f>
        <v>0.86020365853658531</v>
      </c>
      <c r="AE30" s="111" t="s">
        <v>43</v>
      </c>
      <c r="AF30" s="109">
        <v>0.1</v>
      </c>
    </row>
    <row r="31" spans="1:32" ht="18.600000000000001" thickBot="1" x14ac:dyDescent="0.4">
      <c r="A31" s="108">
        <f>A30+1</f>
        <v>22</v>
      </c>
      <c r="B31" s="47" t="s">
        <v>26</v>
      </c>
      <c r="C31" s="48"/>
      <c r="D31" s="49"/>
      <c r="E31" s="106" t="s">
        <v>29</v>
      </c>
      <c r="F31" s="107">
        <f>C33/SUM(C33:D33)</f>
        <v>0.95329863607173326</v>
      </c>
      <c r="G31" s="111" t="s">
        <v>44</v>
      </c>
      <c r="H31" s="109">
        <v>2</v>
      </c>
      <c r="J31" s="47" t="s">
        <v>26</v>
      </c>
      <c r="K31" s="48"/>
      <c r="L31" s="49"/>
      <c r="M31" s="106" t="s">
        <v>29</v>
      </c>
      <c r="N31" s="107">
        <f>K33/SUM(K33:L33)</f>
        <v>0.85120647414047501</v>
      </c>
      <c r="O31" s="111" t="s">
        <v>44</v>
      </c>
      <c r="P31" s="109">
        <v>2</v>
      </c>
      <c r="R31" s="47" t="s">
        <v>26</v>
      </c>
      <c r="S31" s="48"/>
      <c r="T31" s="49"/>
      <c r="U31" s="106" t="s">
        <v>29</v>
      </c>
      <c r="V31" s="107">
        <f>S33/SUM(S33:T33)</f>
        <v>0.78619481784038747</v>
      </c>
      <c r="W31" s="111" t="s">
        <v>44</v>
      </c>
      <c r="X31" s="109">
        <v>2</v>
      </c>
      <c r="Z31" s="47" t="s">
        <v>26</v>
      </c>
      <c r="AA31" s="48"/>
      <c r="AB31" s="49"/>
      <c r="AC31" s="106" t="s">
        <v>29</v>
      </c>
      <c r="AD31" s="107">
        <f>AA33/SUM(AA33:AB33)</f>
        <v>0.97323746332835681</v>
      </c>
      <c r="AE31" s="111" t="s">
        <v>44</v>
      </c>
      <c r="AF31" s="109">
        <v>2</v>
      </c>
    </row>
    <row r="32" spans="1:32" x14ac:dyDescent="0.3">
      <c r="A32" s="108">
        <f t="shared" ref="A32:A34" si="4">A31+1</f>
        <v>23</v>
      </c>
      <c r="B32" s="44" t="s">
        <v>30</v>
      </c>
      <c r="C32" s="45" t="s">
        <v>31</v>
      </c>
      <c r="D32" s="46" t="s">
        <v>32</v>
      </c>
      <c r="E32" s="106" t="s">
        <v>33</v>
      </c>
      <c r="F32" s="107">
        <f>C33/SUM(C33:C34)</f>
        <v>0.69902643771225514</v>
      </c>
      <c r="G32" s="111" t="s">
        <v>45</v>
      </c>
      <c r="H32" s="109">
        <v>150</v>
      </c>
      <c r="J32" s="44" t="s">
        <v>30</v>
      </c>
      <c r="K32" s="45" t="s">
        <v>31</v>
      </c>
      <c r="L32" s="46" t="s">
        <v>32</v>
      </c>
      <c r="M32" s="106" t="s">
        <v>33</v>
      </c>
      <c r="N32" s="107">
        <f>K33/SUM(K33:K34)</f>
        <v>0.79710037409143264</v>
      </c>
      <c r="O32" s="111" t="s">
        <v>45</v>
      </c>
      <c r="P32" s="109">
        <v>150</v>
      </c>
      <c r="R32" s="44" t="s">
        <v>30</v>
      </c>
      <c r="S32" s="45" t="s">
        <v>31</v>
      </c>
      <c r="T32" s="46" t="s">
        <v>32</v>
      </c>
      <c r="U32" s="106" t="s">
        <v>33</v>
      </c>
      <c r="V32" s="107">
        <f>S33/SUM(S33:S34)</f>
        <v>0.97809871605025678</v>
      </c>
      <c r="W32" s="111" t="s">
        <v>45</v>
      </c>
      <c r="X32" s="109">
        <v>150</v>
      </c>
      <c r="Z32" s="44" t="s">
        <v>30</v>
      </c>
      <c r="AA32" s="45" t="s">
        <v>31</v>
      </c>
      <c r="AB32" s="46" t="s">
        <v>32</v>
      </c>
      <c r="AC32" s="106" t="s">
        <v>33</v>
      </c>
      <c r="AD32" s="107">
        <f>AA33/SUM(AA33:AA34)</f>
        <v>0.58686148552751705</v>
      </c>
      <c r="AE32" s="111" t="s">
        <v>45</v>
      </c>
      <c r="AF32" s="109">
        <v>150</v>
      </c>
    </row>
    <row r="33" spans="1:33" x14ac:dyDescent="0.3">
      <c r="A33" s="108">
        <f t="shared" si="4"/>
        <v>24</v>
      </c>
      <c r="B33" s="39" t="s">
        <v>31</v>
      </c>
      <c r="C33" s="36">
        <v>497293</v>
      </c>
      <c r="D33" s="40">
        <v>24362</v>
      </c>
      <c r="E33" s="106" t="s">
        <v>34</v>
      </c>
      <c r="F33" s="107">
        <f>(F31*F32)/(F31+F32) * 2</f>
        <v>0.80659787861609666</v>
      </c>
      <c r="G33" s="111" t="s">
        <v>46</v>
      </c>
      <c r="H33" s="109">
        <v>10</v>
      </c>
      <c r="J33" s="39" t="s">
        <v>31</v>
      </c>
      <c r="K33" s="36">
        <v>429775</v>
      </c>
      <c r="L33" s="40">
        <v>75126</v>
      </c>
      <c r="M33" s="106" t="s">
        <v>34</v>
      </c>
      <c r="N33" s="107">
        <f>(N31*N32)/(N31+N32) * 2</f>
        <v>0.8232654007283009</v>
      </c>
      <c r="O33" s="111" t="s">
        <v>46</v>
      </c>
      <c r="P33" s="109">
        <v>10</v>
      </c>
      <c r="R33" s="39" t="s">
        <v>31</v>
      </c>
      <c r="S33" s="36">
        <v>497372</v>
      </c>
      <c r="T33" s="40">
        <v>135260</v>
      </c>
      <c r="U33" s="106" t="s">
        <v>34</v>
      </c>
      <c r="V33" s="107">
        <f>(V31*V32)/(V31+V32) * 2</f>
        <v>0.87170998150097145</v>
      </c>
      <c r="W33" s="111" t="s">
        <v>46</v>
      </c>
      <c r="X33" s="109">
        <v>10</v>
      </c>
      <c r="Z33" s="39" t="s">
        <v>31</v>
      </c>
      <c r="AA33" s="36">
        <v>783571</v>
      </c>
      <c r="AB33" s="40">
        <v>21547</v>
      </c>
      <c r="AC33" s="106" t="s">
        <v>34</v>
      </c>
      <c r="AD33" s="107">
        <f>(AD31*AD32)/(AD31+AD32) * 2</f>
        <v>0.73220430527022529</v>
      </c>
      <c r="AE33" s="111" t="s">
        <v>46</v>
      </c>
      <c r="AF33" s="109">
        <v>10</v>
      </c>
    </row>
    <row r="34" spans="1:33" ht="15" thickBot="1" x14ac:dyDescent="0.35">
      <c r="A34" s="108">
        <f t="shared" si="4"/>
        <v>25</v>
      </c>
      <c r="B34" s="41" t="s">
        <v>32</v>
      </c>
      <c r="C34" s="42">
        <v>214115</v>
      </c>
      <c r="D34" s="43">
        <v>2089230</v>
      </c>
      <c r="E34" s="106" t="s">
        <v>35</v>
      </c>
      <c r="F34" s="107">
        <v>0.75419999999999998</v>
      </c>
      <c r="G34" s="111"/>
      <c r="H34" s="109"/>
      <c r="J34" s="41" t="s">
        <v>32</v>
      </c>
      <c r="K34" s="42">
        <v>109398</v>
      </c>
      <c r="L34" s="43">
        <v>3980701</v>
      </c>
      <c r="M34" s="106" t="s">
        <v>35</v>
      </c>
      <c r="N34" s="107">
        <v>0.80059999999999998</v>
      </c>
      <c r="O34" s="111"/>
      <c r="P34" s="109"/>
      <c r="R34" s="41" t="s">
        <v>32</v>
      </c>
      <c r="S34" s="42">
        <v>11137</v>
      </c>
      <c r="T34" s="43">
        <v>3583731</v>
      </c>
      <c r="U34" s="106" t="s">
        <v>35</v>
      </c>
      <c r="V34" s="107">
        <v>0.85199999999999998</v>
      </c>
      <c r="W34" s="111"/>
      <c r="X34" s="109"/>
      <c r="Z34" s="41" t="s">
        <v>32</v>
      </c>
      <c r="AA34" s="42">
        <v>551618</v>
      </c>
      <c r="AB34" s="43">
        <v>2743264</v>
      </c>
      <c r="AC34" s="106" t="s">
        <v>35</v>
      </c>
      <c r="AD34" s="107">
        <v>0.64529999999999998</v>
      </c>
      <c r="AE34" s="111"/>
      <c r="AF34" s="109"/>
    </row>
    <row r="35" spans="1:33" x14ac:dyDescent="0.3">
      <c r="B35" s="37"/>
      <c r="C35" s="37"/>
      <c r="D35" s="37"/>
      <c r="G35" s="110"/>
      <c r="H35" s="108"/>
      <c r="J35" s="37"/>
      <c r="K35" s="37"/>
      <c r="L35" s="37"/>
      <c r="O35" s="110"/>
      <c r="P35" s="108"/>
      <c r="R35" s="37"/>
      <c r="S35" s="37"/>
      <c r="T35" s="37"/>
      <c r="W35" s="110"/>
      <c r="X35" s="108"/>
      <c r="Z35" s="37"/>
      <c r="AA35" s="37"/>
      <c r="AB35" s="37"/>
      <c r="AE35" s="110"/>
      <c r="AF35" s="108"/>
    </row>
    <row r="36" spans="1:33" ht="21.6" thickBot="1" x14ac:dyDescent="0.45">
      <c r="B36" s="59" t="s">
        <v>47</v>
      </c>
      <c r="F36" s="105"/>
      <c r="G36" s="110"/>
      <c r="H36" s="108"/>
      <c r="J36" s="59" t="s">
        <v>47</v>
      </c>
      <c r="N36" s="105"/>
      <c r="O36" s="110"/>
      <c r="P36" s="108"/>
      <c r="R36" s="59" t="s">
        <v>47</v>
      </c>
      <c r="V36" s="105"/>
      <c r="W36" s="110"/>
      <c r="X36" s="108"/>
      <c r="Z36" s="59" t="s">
        <v>47</v>
      </c>
      <c r="AD36" s="105"/>
      <c r="AE36" s="110"/>
      <c r="AF36" s="108"/>
    </row>
    <row r="37" spans="1:33" ht="18.600000000000001" thickBot="1" x14ac:dyDescent="0.4">
      <c r="B37" s="47" t="s">
        <v>26</v>
      </c>
      <c r="C37" s="48"/>
      <c r="D37" s="49"/>
      <c r="F37" s="105"/>
      <c r="G37" s="110"/>
      <c r="H37" s="108"/>
      <c r="J37" s="47" t="s">
        <v>26</v>
      </c>
      <c r="K37" s="48"/>
      <c r="L37" s="49"/>
      <c r="N37" s="105"/>
      <c r="O37" s="110"/>
      <c r="P37" s="108"/>
      <c r="R37" s="47" t="s">
        <v>26</v>
      </c>
      <c r="S37" s="48"/>
      <c r="T37" s="49"/>
      <c r="V37" s="105"/>
      <c r="W37" s="110"/>
      <c r="X37" s="108"/>
      <c r="Z37" s="47" t="s">
        <v>26</v>
      </c>
      <c r="AA37" s="48"/>
      <c r="AB37" s="49"/>
      <c r="AD37" s="105"/>
      <c r="AE37" s="110"/>
      <c r="AF37" s="108"/>
    </row>
    <row r="38" spans="1:33" x14ac:dyDescent="0.3">
      <c r="B38" s="44" t="s">
        <v>30</v>
      </c>
      <c r="C38" s="45" t="s">
        <v>31</v>
      </c>
      <c r="D38" s="46" t="s">
        <v>32</v>
      </c>
      <c r="F38" s="105"/>
      <c r="G38" s="110"/>
      <c r="H38" s="108"/>
      <c r="J38" s="44" t="s">
        <v>30</v>
      </c>
      <c r="K38" s="45" t="s">
        <v>31</v>
      </c>
      <c r="L38" s="46" t="s">
        <v>32</v>
      </c>
      <c r="N38" s="105"/>
      <c r="O38" s="110"/>
      <c r="P38" s="108"/>
      <c r="R38" s="44" t="s">
        <v>30</v>
      </c>
      <c r="S38" s="45" t="s">
        <v>31</v>
      </c>
      <c r="T38" s="46" t="s">
        <v>32</v>
      </c>
      <c r="V38" s="105"/>
      <c r="W38" s="110"/>
      <c r="X38" s="108"/>
      <c r="Z38" s="44" t="s">
        <v>30</v>
      </c>
      <c r="AA38" s="45" t="s">
        <v>31</v>
      </c>
      <c r="AB38" s="46" t="s">
        <v>32</v>
      </c>
      <c r="AD38" s="105"/>
      <c r="AE38" s="110"/>
      <c r="AF38" s="108"/>
    </row>
    <row r="39" spans="1:33" x14ac:dyDescent="0.3">
      <c r="B39" s="39" t="s">
        <v>31</v>
      </c>
      <c r="C39" s="36"/>
      <c r="D39" s="40"/>
      <c r="F39" s="105"/>
      <c r="G39" s="110"/>
      <c r="H39" s="108"/>
      <c r="J39" s="39" t="s">
        <v>31</v>
      </c>
      <c r="K39" s="36"/>
      <c r="L39" s="40"/>
      <c r="N39" s="105"/>
      <c r="O39" s="110"/>
      <c r="P39" s="108"/>
      <c r="R39" s="39" t="s">
        <v>31</v>
      </c>
      <c r="S39" s="36"/>
      <c r="T39" s="40"/>
      <c r="V39" s="105"/>
      <c r="W39" s="110"/>
      <c r="X39" s="108"/>
      <c r="Z39" s="39" t="s">
        <v>31</v>
      </c>
      <c r="AA39" s="36"/>
      <c r="AB39" s="40"/>
      <c r="AD39" s="105"/>
      <c r="AE39" s="110"/>
      <c r="AF39" s="108"/>
    </row>
    <row r="40" spans="1:33" ht="15" thickBot="1" x14ac:dyDescent="0.35">
      <c r="B40" s="41" t="s">
        <v>32</v>
      </c>
      <c r="C40" s="42"/>
      <c r="D40" s="43"/>
      <c r="F40" s="105"/>
      <c r="G40" s="110"/>
      <c r="H40" s="108"/>
      <c r="J40" s="41" t="s">
        <v>32</v>
      </c>
      <c r="K40" s="42"/>
      <c r="L40" s="43"/>
      <c r="N40" s="105"/>
      <c r="O40" s="110"/>
      <c r="P40" s="108"/>
      <c r="R40" s="41" t="s">
        <v>32</v>
      </c>
      <c r="S40" s="42"/>
      <c r="T40" s="43"/>
      <c r="V40" s="105"/>
      <c r="W40" s="110"/>
      <c r="X40" s="108"/>
      <c r="Z40" s="41" t="s">
        <v>32</v>
      </c>
      <c r="AA40" s="42"/>
      <c r="AB40" s="43"/>
      <c r="AD40" s="105"/>
      <c r="AE40" s="110"/>
      <c r="AF40" s="108"/>
    </row>
    <row r="41" spans="1:33" ht="15" thickBot="1" x14ac:dyDescent="0.35">
      <c r="A41" s="37"/>
      <c r="B41" s="37"/>
      <c r="C41" s="37"/>
      <c r="D41" s="37"/>
      <c r="F41" s="37"/>
      <c r="G41" s="37"/>
      <c r="H41" s="37"/>
      <c r="I41" s="37"/>
      <c r="J41" s="37"/>
      <c r="K41" s="37"/>
      <c r="L41" s="37"/>
      <c r="N41" s="37"/>
      <c r="O41" s="37"/>
      <c r="P41" s="37"/>
      <c r="Q41" s="37"/>
      <c r="R41" s="37"/>
      <c r="S41" s="37"/>
      <c r="T41" s="37"/>
      <c r="V41" s="37"/>
      <c r="W41" s="37"/>
      <c r="X41" s="37"/>
      <c r="Y41" s="37"/>
      <c r="Z41" s="37"/>
      <c r="AA41" s="37"/>
      <c r="AB41" s="37"/>
      <c r="AD41" s="37"/>
      <c r="AE41" s="37"/>
      <c r="AF41" s="37"/>
    </row>
    <row r="42" spans="1:33" s="4" customFormat="1" ht="33.6" customHeight="1" thickBot="1" x14ac:dyDescent="0.35">
      <c r="A42" s="117"/>
      <c r="B42" s="147" t="s">
        <v>48</v>
      </c>
      <c r="C42" s="148"/>
      <c r="D42" s="148"/>
      <c r="E42" s="148"/>
      <c r="F42" s="148"/>
      <c r="G42" s="148"/>
      <c r="H42" s="149"/>
      <c r="J42"/>
      <c r="K42"/>
      <c r="L42"/>
      <c r="M42"/>
      <c r="N42"/>
      <c r="O42"/>
      <c r="P42"/>
      <c r="R42"/>
      <c r="S42"/>
      <c r="T42"/>
      <c r="U42"/>
      <c r="V42"/>
      <c r="W42"/>
      <c r="X42"/>
      <c r="Z42"/>
      <c r="AA42"/>
      <c r="AB42"/>
      <c r="AC42"/>
      <c r="AD42"/>
      <c r="AE42"/>
      <c r="AF42"/>
      <c r="AG42"/>
    </row>
    <row r="43" spans="1:33" ht="22.95" customHeight="1" thickBot="1" x14ac:dyDescent="0.35">
      <c r="B43" s="150" t="s">
        <v>49</v>
      </c>
      <c r="C43" s="151"/>
      <c r="D43" s="151"/>
      <c r="E43" s="151"/>
      <c r="F43" s="151"/>
      <c r="G43" s="151"/>
      <c r="H43" s="152"/>
      <c r="J43"/>
      <c r="K43"/>
      <c r="L43"/>
      <c r="M43"/>
      <c r="N43"/>
      <c r="O43"/>
      <c r="P43"/>
      <c r="R43"/>
      <c r="S43"/>
      <c r="T43"/>
      <c r="U43"/>
      <c r="V43"/>
      <c r="W43"/>
      <c r="X43"/>
      <c r="Z43"/>
      <c r="AA43"/>
      <c r="AB43"/>
      <c r="AC43"/>
      <c r="AD43"/>
      <c r="AE43"/>
      <c r="AF43"/>
      <c r="AG43"/>
    </row>
    <row r="44" spans="1:33" ht="15.6" x14ac:dyDescent="0.3">
      <c r="B44" s="5" t="s">
        <v>50</v>
      </c>
      <c r="C44" s="6"/>
      <c r="D44" s="6"/>
      <c r="E44" s="7"/>
      <c r="F44" s="6"/>
      <c r="G44" s="6"/>
      <c r="H44" s="8"/>
      <c r="J44"/>
      <c r="K44"/>
      <c r="L44"/>
      <c r="M44"/>
      <c r="N44"/>
      <c r="O44"/>
      <c r="P44"/>
      <c r="R44"/>
      <c r="S44"/>
      <c r="T44"/>
      <c r="U44"/>
      <c r="V44"/>
      <c r="W44"/>
      <c r="X44"/>
      <c r="Z44"/>
      <c r="AA44"/>
      <c r="AB44"/>
      <c r="AC44"/>
      <c r="AD44"/>
      <c r="AE44"/>
      <c r="AF44"/>
      <c r="AG44"/>
    </row>
    <row r="45" spans="1:33" ht="15.6" x14ac:dyDescent="0.3">
      <c r="B45" s="9" t="s">
        <v>40</v>
      </c>
      <c r="C45" s="10"/>
      <c r="D45" s="10"/>
      <c r="E45" s="10"/>
      <c r="F45" s="13"/>
      <c r="G45" s="10"/>
      <c r="H45" s="12"/>
      <c r="J45"/>
      <c r="K45"/>
      <c r="L45"/>
      <c r="M45"/>
      <c r="N45"/>
      <c r="O45"/>
      <c r="P45"/>
      <c r="R45"/>
      <c r="S45"/>
      <c r="T45"/>
      <c r="U45"/>
      <c r="V45"/>
      <c r="W45"/>
      <c r="X45"/>
      <c r="Z45"/>
      <c r="AA45"/>
      <c r="AB45"/>
      <c r="AC45"/>
      <c r="AD45"/>
      <c r="AE45"/>
      <c r="AF45"/>
      <c r="AG45"/>
    </row>
    <row r="46" spans="1:33" ht="15.6" x14ac:dyDescent="0.3">
      <c r="B46" s="9" t="s">
        <v>41</v>
      </c>
      <c r="C46" s="10"/>
      <c r="D46" s="10"/>
      <c r="E46" s="10"/>
      <c r="F46" s="11"/>
      <c r="G46" s="10"/>
      <c r="H46" s="12"/>
      <c r="J46"/>
      <c r="K46"/>
      <c r="L46"/>
      <c r="M46"/>
      <c r="N46"/>
      <c r="O46"/>
      <c r="P46"/>
      <c r="R46"/>
      <c r="S46"/>
      <c r="T46"/>
      <c r="U46"/>
      <c r="V46"/>
      <c r="W46"/>
      <c r="X46"/>
      <c r="Z46"/>
      <c r="AA46"/>
      <c r="AB46"/>
      <c r="AC46"/>
      <c r="AD46"/>
      <c r="AE46"/>
      <c r="AF46"/>
      <c r="AG46"/>
    </row>
    <row r="47" spans="1:33" ht="15.6" x14ac:dyDescent="0.3">
      <c r="B47" s="9" t="s">
        <v>43</v>
      </c>
      <c r="C47" s="10"/>
      <c r="D47" s="10"/>
      <c r="E47" s="10"/>
      <c r="F47" s="10"/>
      <c r="G47" s="13"/>
      <c r="H47" s="12"/>
      <c r="J47"/>
      <c r="K47"/>
      <c r="L47"/>
      <c r="M47"/>
      <c r="N47"/>
      <c r="O47"/>
      <c r="P47"/>
      <c r="R47"/>
      <c r="S47"/>
      <c r="T47"/>
      <c r="U47"/>
      <c r="V47"/>
      <c r="W47"/>
      <c r="X47"/>
      <c r="Z47"/>
      <c r="AA47"/>
      <c r="AB47"/>
      <c r="AC47"/>
      <c r="AD47"/>
      <c r="AE47"/>
      <c r="AF47"/>
      <c r="AG47"/>
    </row>
    <row r="48" spans="1:33" ht="15.6" x14ac:dyDescent="0.3">
      <c r="B48" s="9" t="s">
        <v>44</v>
      </c>
      <c r="C48" s="10"/>
      <c r="D48" s="10"/>
      <c r="E48" s="10"/>
      <c r="F48" s="10"/>
      <c r="G48" s="11"/>
      <c r="H48" s="12"/>
      <c r="J48"/>
      <c r="K48"/>
      <c r="L48"/>
      <c r="M48"/>
      <c r="N48"/>
      <c r="O48"/>
      <c r="P48"/>
      <c r="R48"/>
      <c r="S48"/>
      <c r="T48"/>
      <c r="U48"/>
      <c r="V48"/>
      <c r="W48"/>
      <c r="X48"/>
      <c r="Z48"/>
      <c r="AA48"/>
      <c r="AB48"/>
      <c r="AC48"/>
      <c r="AD48"/>
      <c r="AE48"/>
      <c r="AF48"/>
      <c r="AG48"/>
    </row>
    <row r="49" spans="1:33" ht="15.6" x14ac:dyDescent="0.3">
      <c r="B49" s="9" t="s">
        <v>45</v>
      </c>
      <c r="C49" s="10"/>
      <c r="D49" s="10"/>
      <c r="E49" s="10"/>
      <c r="F49" s="10"/>
      <c r="G49" s="11"/>
      <c r="H49" s="12"/>
      <c r="J49"/>
      <c r="K49"/>
      <c r="L49"/>
      <c r="M49"/>
      <c r="N49"/>
      <c r="O49"/>
      <c r="P49"/>
      <c r="R49"/>
      <c r="S49"/>
      <c r="T49"/>
      <c r="U49"/>
      <c r="V49"/>
      <c r="W49"/>
      <c r="X49"/>
      <c r="Z49"/>
      <c r="AA49"/>
      <c r="AB49"/>
      <c r="AC49"/>
      <c r="AD49"/>
      <c r="AE49"/>
      <c r="AF49"/>
      <c r="AG49"/>
    </row>
    <row r="50" spans="1:33" ht="15.6" x14ac:dyDescent="0.3">
      <c r="B50" s="9" t="s">
        <v>46</v>
      </c>
      <c r="C50" s="10"/>
      <c r="D50" s="10"/>
      <c r="E50" s="10"/>
      <c r="F50" s="10"/>
      <c r="G50" s="11"/>
      <c r="H50" s="12"/>
      <c r="J50"/>
      <c r="K50"/>
      <c r="L50"/>
      <c r="M50"/>
      <c r="N50"/>
      <c r="O50"/>
      <c r="P50"/>
      <c r="R50"/>
      <c r="S50"/>
      <c r="T50"/>
      <c r="U50"/>
      <c r="V50"/>
      <c r="W50"/>
      <c r="X50"/>
      <c r="Z50"/>
      <c r="AA50"/>
      <c r="AB50"/>
      <c r="AC50"/>
      <c r="AD50"/>
      <c r="AE50"/>
      <c r="AF50"/>
      <c r="AG50"/>
    </row>
    <row r="51" spans="1:33" ht="15.6" x14ac:dyDescent="0.3">
      <c r="B51" s="14" t="s">
        <v>51</v>
      </c>
      <c r="C51" s="15"/>
      <c r="D51" s="16"/>
      <c r="E51" s="15"/>
      <c r="F51" s="15"/>
      <c r="G51" s="15"/>
      <c r="H51" s="12"/>
      <c r="J51"/>
      <c r="K51"/>
      <c r="L51"/>
      <c r="M51"/>
      <c r="N51"/>
      <c r="O51"/>
      <c r="P51"/>
      <c r="R51"/>
      <c r="S51"/>
      <c r="T51"/>
      <c r="U51"/>
      <c r="V51"/>
      <c r="W51"/>
      <c r="X51"/>
      <c r="Z51"/>
      <c r="AA51"/>
      <c r="AB51"/>
      <c r="AC51"/>
      <c r="AD51"/>
      <c r="AE51"/>
      <c r="AF51"/>
      <c r="AG51"/>
    </row>
    <row r="52" spans="1:33" ht="15.6" x14ac:dyDescent="0.3">
      <c r="B52" s="17" t="s">
        <v>52</v>
      </c>
      <c r="C52" s="18"/>
      <c r="D52" s="19"/>
      <c r="E52" s="19"/>
      <c r="F52" s="19"/>
      <c r="G52" s="20"/>
      <c r="H52" s="21"/>
      <c r="J52"/>
      <c r="K52"/>
      <c r="L52"/>
      <c r="M52"/>
      <c r="N52"/>
      <c r="O52"/>
      <c r="P52"/>
      <c r="R52"/>
      <c r="S52"/>
      <c r="T52"/>
      <c r="U52"/>
      <c r="V52"/>
      <c r="W52"/>
      <c r="X52"/>
      <c r="Z52"/>
      <c r="AA52"/>
      <c r="AB52"/>
      <c r="AC52"/>
      <c r="AD52"/>
      <c r="AE52"/>
      <c r="AF52"/>
      <c r="AG52"/>
    </row>
    <row r="53" spans="1:33" ht="4.95" customHeight="1" thickBot="1" x14ac:dyDescent="0.35">
      <c r="B53" s="22"/>
      <c r="C53" s="23"/>
      <c r="D53" s="23"/>
      <c r="E53" s="23"/>
      <c r="F53" s="23"/>
      <c r="G53" s="24"/>
      <c r="H53" s="25"/>
      <c r="J53"/>
      <c r="K53"/>
      <c r="L53"/>
      <c r="M53"/>
      <c r="N53"/>
      <c r="O53"/>
      <c r="P53"/>
      <c r="R53"/>
      <c r="S53"/>
      <c r="T53"/>
      <c r="U53"/>
      <c r="V53"/>
      <c r="W53"/>
      <c r="X53"/>
      <c r="Z53"/>
      <c r="AA53"/>
      <c r="AB53"/>
      <c r="AC53"/>
      <c r="AD53"/>
      <c r="AE53"/>
      <c r="AF53"/>
      <c r="AG53"/>
    </row>
    <row r="54" spans="1:33" s="28" customFormat="1" ht="31.8" thickBot="1" x14ac:dyDescent="0.35">
      <c r="A54" s="118"/>
      <c r="B54" s="38" t="s">
        <v>53</v>
      </c>
      <c r="C54" s="26" t="s">
        <v>54</v>
      </c>
      <c r="D54" s="26" t="s">
        <v>9</v>
      </c>
      <c r="E54" s="26" t="s">
        <v>37</v>
      </c>
      <c r="F54" s="26" t="s">
        <v>11</v>
      </c>
      <c r="G54" s="26" t="s">
        <v>55</v>
      </c>
      <c r="H54" s="27" t="s">
        <v>56</v>
      </c>
      <c r="J54"/>
      <c r="K54"/>
      <c r="L54"/>
      <c r="M54"/>
      <c r="N54"/>
      <c r="O54"/>
      <c r="P54"/>
      <c r="R54"/>
      <c r="S54"/>
      <c r="T54"/>
      <c r="U54"/>
      <c r="V54"/>
      <c r="W54"/>
      <c r="X54"/>
      <c r="Z54"/>
      <c r="AA54"/>
      <c r="AB54"/>
      <c r="AC54"/>
      <c r="AD54"/>
      <c r="AE54"/>
      <c r="AF54"/>
      <c r="AG54"/>
    </row>
    <row r="55" spans="1:33" s="28" customFormat="1" ht="15.6" x14ac:dyDescent="0.3">
      <c r="A55" s="118"/>
      <c r="B55" s="29" t="s">
        <v>57</v>
      </c>
      <c r="C55" s="30"/>
      <c r="D55" s="30"/>
      <c r="E55" s="30"/>
      <c r="F55" s="30"/>
      <c r="G55" s="30"/>
      <c r="H55" s="31"/>
      <c r="J55"/>
      <c r="K55"/>
      <c r="L55"/>
      <c r="M55"/>
      <c r="N55"/>
      <c r="O55"/>
      <c r="P55"/>
      <c r="R55"/>
      <c r="S55"/>
      <c r="T55"/>
      <c r="U55"/>
      <c r="V55"/>
      <c r="W55"/>
      <c r="X55"/>
      <c r="Z55"/>
      <c r="AA55"/>
      <c r="AB55"/>
      <c r="AC55"/>
      <c r="AD55"/>
      <c r="AE55"/>
      <c r="AF55"/>
      <c r="AG55"/>
    </row>
    <row r="56" spans="1:33" ht="15.6" x14ac:dyDescent="0.3">
      <c r="B56" s="32" t="s">
        <v>27</v>
      </c>
      <c r="C56" s="52"/>
      <c r="D56" s="52"/>
      <c r="E56" s="52"/>
      <c r="F56" s="52"/>
      <c r="G56" s="52"/>
      <c r="H56" s="55"/>
      <c r="J56"/>
      <c r="K56"/>
      <c r="L56"/>
      <c r="M56"/>
      <c r="N56"/>
      <c r="O56"/>
      <c r="P56"/>
      <c r="R56"/>
      <c r="S56"/>
      <c r="T56"/>
      <c r="U56"/>
      <c r="V56"/>
      <c r="W56"/>
      <c r="X56"/>
      <c r="Z56"/>
      <c r="AA56"/>
      <c r="AB56"/>
      <c r="AC56"/>
      <c r="AD56"/>
      <c r="AE56"/>
      <c r="AF56"/>
      <c r="AG56"/>
    </row>
    <row r="57" spans="1:33" ht="15.6" x14ac:dyDescent="0.3">
      <c r="B57" s="34" t="s">
        <v>29</v>
      </c>
      <c r="C57" s="52"/>
      <c r="D57" s="52"/>
      <c r="E57" s="52"/>
      <c r="F57" s="52"/>
      <c r="G57" s="52"/>
      <c r="H57" s="56"/>
      <c r="J57"/>
      <c r="K57"/>
      <c r="L57"/>
      <c r="M57"/>
      <c r="N57"/>
      <c r="O57"/>
      <c r="P57"/>
      <c r="R57"/>
      <c r="S57"/>
      <c r="T57"/>
      <c r="U57"/>
      <c r="V57"/>
      <c r="W57"/>
      <c r="X57"/>
      <c r="Z57"/>
      <c r="AA57"/>
      <c r="AB57"/>
      <c r="AC57"/>
      <c r="AD57"/>
      <c r="AE57"/>
      <c r="AF57"/>
      <c r="AG57"/>
    </row>
    <row r="58" spans="1:33" ht="15.6" x14ac:dyDescent="0.3">
      <c r="B58" s="34" t="s">
        <v>33</v>
      </c>
      <c r="C58" s="52"/>
      <c r="D58" s="52"/>
      <c r="E58" s="52"/>
      <c r="F58" s="52"/>
      <c r="G58" s="52"/>
      <c r="H58" s="56"/>
      <c r="J58"/>
      <c r="K58"/>
      <c r="L58"/>
      <c r="M58"/>
      <c r="N58"/>
      <c r="O58"/>
      <c r="P58"/>
      <c r="R58"/>
      <c r="S58"/>
      <c r="T58"/>
      <c r="U58"/>
      <c r="V58"/>
      <c r="W58"/>
      <c r="X58"/>
      <c r="Z58"/>
      <c r="AA58"/>
      <c r="AB58"/>
      <c r="AC58"/>
      <c r="AD58"/>
      <c r="AE58"/>
      <c r="AF58"/>
      <c r="AG58"/>
    </row>
    <row r="59" spans="1:33" ht="15.6" x14ac:dyDescent="0.3">
      <c r="B59" s="34" t="s">
        <v>34</v>
      </c>
      <c r="C59" s="52"/>
      <c r="D59" s="52"/>
      <c r="E59" s="52"/>
      <c r="F59" s="52"/>
      <c r="G59" s="52"/>
      <c r="H59" s="56"/>
      <c r="J59"/>
      <c r="K59"/>
      <c r="L59"/>
      <c r="M59"/>
      <c r="N59"/>
      <c r="O59"/>
      <c r="P59"/>
      <c r="R59"/>
      <c r="S59"/>
      <c r="T59"/>
      <c r="U59"/>
      <c r="V59"/>
      <c r="W59"/>
      <c r="X59"/>
      <c r="Z59"/>
      <c r="AA59"/>
      <c r="AB59"/>
      <c r="AC59"/>
      <c r="AD59"/>
      <c r="AE59"/>
      <c r="AF59"/>
      <c r="AG59"/>
    </row>
    <row r="60" spans="1:33" ht="16.2" thickBot="1" x14ac:dyDescent="0.35">
      <c r="B60" s="35" t="s">
        <v>35</v>
      </c>
      <c r="C60" s="57"/>
      <c r="D60" s="57"/>
      <c r="E60" s="57"/>
      <c r="F60" s="57"/>
      <c r="G60" s="57"/>
      <c r="H60" s="57"/>
      <c r="J60"/>
      <c r="K60"/>
      <c r="L60"/>
      <c r="M60"/>
      <c r="N60"/>
      <c r="O60"/>
      <c r="P60"/>
      <c r="R60"/>
      <c r="S60"/>
      <c r="T60"/>
      <c r="U60"/>
      <c r="V60"/>
      <c r="W60"/>
      <c r="X60"/>
      <c r="Z60"/>
      <c r="AA60"/>
      <c r="AB60"/>
      <c r="AC60"/>
      <c r="AD60"/>
      <c r="AE60"/>
      <c r="AF60"/>
      <c r="AG60"/>
    </row>
    <row r="61" spans="1:33" ht="15.6" x14ac:dyDescent="0.3">
      <c r="J61"/>
      <c r="K61"/>
      <c r="L61"/>
      <c r="M61"/>
      <c r="N61"/>
      <c r="O61"/>
      <c r="P61"/>
      <c r="R61"/>
      <c r="S61"/>
      <c r="T61"/>
      <c r="U61"/>
      <c r="V61"/>
      <c r="W61"/>
      <c r="X61"/>
      <c r="Z61"/>
      <c r="AA61"/>
      <c r="AB61"/>
      <c r="AC61"/>
      <c r="AD61"/>
      <c r="AE61"/>
      <c r="AF61"/>
      <c r="AG61"/>
    </row>
    <row r="62" spans="1:33" x14ac:dyDescent="0.3">
      <c r="C62" s="60"/>
      <c r="D62" s="60"/>
      <c r="E62" s="60"/>
      <c r="F62" s="60"/>
      <c r="G62" s="60"/>
      <c r="H62" s="60"/>
      <c r="K62" s="60"/>
      <c r="L62" s="60"/>
      <c r="M62" s="60"/>
      <c r="N62" s="60"/>
      <c r="O62" s="60"/>
      <c r="P62" s="60"/>
      <c r="S62" s="60"/>
      <c r="T62" s="60"/>
      <c r="U62" s="60"/>
      <c r="V62" s="60"/>
      <c r="W62" s="60"/>
      <c r="X62" s="60"/>
      <c r="AA62" s="60"/>
      <c r="AB62" s="60"/>
      <c r="AC62" s="60"/>
      <c r="AD62" s="60"/>
      <c r="AE62" s="60"/>
      <c r="AF62" s="60"/>
    </row>
    <row r="63" spans="1:33" hidden="1" x14ac:dyDescent="0.3">
      <c r="D63" s="108">
        <f>COLUMN(E5)</f>
        <v>5</v>
      </c>
      <c r="E63" s="108">
        <f>COLUMN(M5)</f>
        <v>13</v>
      </c>
      <c r="F63" s="108">
        <f>COLUMN(U5)</f>
        <v>21</v>
      </c>
      <c r="G63" s="108">
        <f>COLUMN(AC5)</f>
        <v>29</v>
      </c>
    </row>
    <row r="64" spans="1:33" ht="46.95" customHeight="1" x14ac:dyDescent="0.3">
      <c r="C64" s="120" t="str">
        <f>VLOOKUP(A65,DB_Untrained,2,0)</f>
        <v>Decision Trees</v>
      </c>
      <c r="D64" s="121" t="s">
        <v>14</v>
      </c>
      <c r="E64" s="121" t="s">
        <v>15</v>
      </c>
      <c r="F64" s="121" t="s">
        <v>16</v>
      </c>
      <c r="G64" s="121" t="s">
        <v>63</v>
      </c>
    </row>
    <row r="65" spans="1:10" x14ac:dyDescent="0.3">
      <c r="A65" s="108">
        <v>1</v>
      </c>
      <c r="C65" s="110" t="str">
        <f>VLOOKUP($A65,DB_Untrained,5,0)</f>
        <v>Accuracy</v>
      </c>
      <c r="D65" s="119">
        <f t="shared" ref="D65:G69" si="5">VLOOKUP($A65,DB_Untrained,D$63+1,0)</f>
        <v>0.90282973451327431</v>
      </c>
      <c r="E65" s="119">
        <f t="shared" si="5"/>
        <v>0.94758846572361266</v>
      </c>
      <c r="F65" s="119">
        <f t="shared" si="5"/>
        <v>0.97258379657007688</v>
      </c>
      <c r="G65" s="119">
        <f t="shared" si="5"/>
        <v>0.87169463414634152</v>
      </c>
      <c r="H65" s="60"/>
      <c r="I65" s="60"/>
      <c r="J65" s="60"/>
    </row>
    <row r="66" spans="1:10" x14ac:dyDescent="0.3">
      <c r="A66" s="108">
        <v>2</v>
      </c>
      <c r="C66" s="110" t="str">
        <f>VLOOKUP($A66,DB_Untrained,5,0)</f>
        <v>Precision</v>
      </c>
      <c r="D66" s="119">
        <f t="shared" si="5"/>
        <v>0.99676857444331246</v>
      </c>
      <c r="E66" s="119">
        <f t="shared" si="5"/>
        <v>0.99630031340870229</v>
      </c>
      <c r="F66" s="119">
        <f t="shared" si="5"/>
        <v>0.99837516851279684</v>
      </c>
      <c r="G66" s="119">
        <f t="shared" si="5"/>
        <v>0.99499097666167069</v>
      </c>
      <c r="H66" s="60"/>
      <c r="I66" s="60"/>
      <c r="J66" s="60"/>
    </row>
    <row r="67" spans="1:10" x14ac:dyDescent="0.3">
      <c r="A67" s="108">
        <v>3</v>
      </c>
      <c r="C67" s="110" t="str">
        <f>VLOOKUP($A67,DB_Untrained,5,0)</f>
        <v>Recall</v>
      </c>
      <c r="D67" s="119">
        <f t="shared" si="5"/>
        <v>0.616134482603513</v>
      </c>
      <c r="E67" s="119">
        <f t="shared" si="5"/>
        <v>0.55539502163498544</v>
      </c>
      <c r="F67" s="119">
        <f t="shared" si="5"/>
        <v>0.77333341199467465</v>
      </c>
      <c r="G67" s="119">
        <f t="shared" si="5"/>
        <v>0.60907556907673743</v>
      </c>
      <c r="H67" s="60"/>
      <c r="I67" s="60"/>
      <c r="J67" s="60"/>
    </row>
    <row r="68" spans="1:10" x14ac:dyDescent="0.3">
      <c r="A68" s="108">
        <v>4</v>
      </c>
      <c r="C68" s="110" t="str">
        <f>VLOOKUP($A68,DB_Untrained,5,0)</f>
        <v>F1</v>
      </c>
      <c r="D68" s="119">
        <f t="shared" si="5"/>
        <v>0.76153800714414766</v>
      </c>
      <c r="E68" s="119">
        <f t="shared" si="5"/>
        <v>0.71320731798808923</v>
      </c>
      <c r="F68" s="119">
        <f t="shared" si="5"/>
        <v>0.8715619306823168</v>
      </c>
      <c r="G68" s="119">
        <f t="shared" si="5"/>
        <v>0.75561041647115879</v>
      </c>
      <c r="H68" s="60"/>
      <c r="I68" s="60"/>
      <c r="J68" s="60"/>
    </row>
    <row r="69" spans="1:10" x14ac:dyDescent="0.3">
      <c r="A69" s="108">
        <v>5</v>
      </c>
      <c r="C69" s="110" t="str">
        <f>VLOOKUP($A69,DB_Untrained,5,0)</f>
        <v>Kappa</v>
      </c>
      <c r="D69" s="119">
        <f t="shared" si="5"/>
        <v>0.70469999999999999</v>
      </c>
      <c r="E69" s="119">
        <f t="shared" si="5"/>
        <v>0.68689999999999996</v>
      </c>
      <c r="F69" s="119">
        <f t="shared" si="5"/>
        <v>0.85650000000000004</v>
      </c>
      <c r="G69" s="119">
        <f t="shared" si="5"/>
        <v>0.67530000000000001</v>
      </c>
      <c r="H69" s="124">
        <f>SUM(D65:G69)</f>
        <v>16.260387821575414</v>
      </c>
      <c r="I69" s="60"/>
      <c r="J69" s="60"/>
    </row>
    <row r="70" spans="1:10" ht="46.95" customHeight="1" x14ac:dyDescent="0.3">
      <c r="C70" s="120" t="str">
        <f>VLOOKUP(A71,DB_Untrained,2,0)</f>
        <v>Random Forests</v>
      </c>
      <c r="D70" s="121" t="str">
        <f t="shared" ref="D70:G70" si="6">D64</f>
        <v>Kingston</v>
      </c>
      <c r="E70" s="121" t="str">
        <f t="shared" si="6"/>
        <v>Mannum</v>
      </c>
      <c r="F70" s="121" t="str">
        <f t="shared" si="6"/>
        <v>Waikerie</v>
      </c>
      <c r="G70" s="121" t="str">
        <f t="shared" si="6"/>
        <v>Flinders Ranges</v>
      </c>
    </row>
    <row r="71" spans="1:10" x14ac:dyDescent="0.3">
      <c r="A71" s="108">
        <v>6</v>
      </c>
      <c r="C71" s="110" t="str">
        <f>VLOOKUP($A71,DB_Untrained,5,0)</f>
        <v>Accuracy</v>
      </c>
      <c r="D71" s="119">
        <f t="shared" ref="D71:G75" si="7">VLOOKUP($A71,DB_Untrained,D$63+1,0)</f>
        <v>0.91954442477876108</v>
      </c>
      <c r="E71" s="119">
        <f t="shared" si="7"/>
        <v>0.96220761697497281</v>
      </c>
      <c r="F71" s="119">
        <f t="shared" si="7"/>
        <v>0.96693885274985214</v>
      </c>
      <c r="G71" s="119">
        <f t="shared" si="7"/>
        <v>0.86034414634146339</v>
      </c>
    </row>
    <row r="72" spans="1:10" x14ac:dyDescent="0.3">
      <c r="A72" s="108">
        <v>7</v>
      </c>
      <c r="C72" s="110" t="str">
        <f>VLOOKUP($A72,DB_Untrained,5,0)</f>
        <v>Precision</v>
      </c>
      <c r="D72" s="119">
        <f t="shared" si="7"/>
        <v>0.91824058027607347</v>
      </c>
      <c r="E72" s="119">
        <f t="shared" si="7"/>
        <v>0.83616137202642082</v>
      </c>
      <c r="F72" s="119">
        <f t="shared" si="7"/>
        <v>0.79251341819226051</v>
      </c>
      <c r="G72" s="119">
        <f t="shared" si="7"/>
        <v>0.97207771144451072</v>
      </c>
    </row>
    <row r="73" spans="1:10" x14ac:dyDescent="0.3">
      <c r="A73" s="108">
        <v>8</v>
      </c>
      <c r="C73" s="110" t="str">
        <f>VLOOKUP($A73,DB_Untrained,5,0)</f>
        <v>Recall</v>
      </c>
      <c r="D73" s="119">
        <f t="shared" si="7"/>
        <v>0.74702561680498392</v>
      </c>
      <c r="E73" s="119">
        <f t="shared" si="7"/>
        <v>0.84312456298813188</v>
      </c>
      <c r="F73" s="119">
        <f t="shared" si="7"/>
        <v>0.98232676314480172</v>
      </c>
      <c r="G73" s="119">
        <f t="shared" si="7"/>
        <v>0.58804633651116056</v>
      </c>
    </row>
    <row r="74" spans="1:10" x14ac:dyDescent="0.3">
      <c r="A74" s="108">
        <v>9</v>
      </c>
      <c r="C74" s="110" t="str">
        <f>VLOOKUP($A74,DB_Untrained,5,0)</f>
        <v>F1</v>
      </c>
      <c r="D74" s="119">
        <f t="shared" si="7"/>
        <v>0.82383133346303228</v>
      </c>
      <c r="E74" s="119">
        <f t="shared" si="7"/>
        <v>0.83962853100561874</v>
      </c>
      <c r="F74" s="119">
        <f t="shared" si="7"/>
        <v>0.87727013285798328</v>
      </c>
      <c r="G74" s="119">
        <f t="shared" si="7"/>
        <v>0.73279652059480282</v>
      </c>
    </row>
    <row r="75" spans="1:10" x14ac:dyDescent="0.3">
      <c r="A75" s="108">
        <v>10</v>
      </c>
      <c r="C75" s="110" t="str">
        <f>VLOOKUP($A75,DB_Untrained,5,0)</f>
        <v>Kappa</v>
      </c>
      <c r="D75" s="119">
        <f t="shared" si="7"/>
        <v>0.77239999999999998</v>
      </c>
      <c r="E75" s="119">
        <f t="shared" si="7"/>
        <v>0.81820000000000004</v>
      </c>
      <c r="F75" s="119">
        <f t="shared" si="7"/>
        <v>0.85840000000000005</v>
      </c>
      <c r="G75" s="119">
        <f t="shared" si="7"/>
        <v>0.64590000000000003</v>
      </c>
      <c r="H75" s="124">
        <f>SUM(D71:G75)</f>
        <v>16.756977920154831</v>
      </c>
    </row>
    <row r="76" spans="1:10" ht="46.95" customHeight="1" x14ac:dyDescent="0.3">
      <c r="C76" s="120" t="str">
        <f>VLOOKUP(A77,DB_Untrained,2,0)</f>
        <v>K Nearest Neighbours</v>
      </c>
      <c r="D76" s="121" t="str">
        <f t="shared" ref="D76:G76" si="8">D64</f>
        <v>Kingston</v>
      </c>
      <c r="E76" s="121" t="str">
        <f t="shared" si="8"/>
        <v>Mannum</v>
      </c>
      <c r="F76" s="121" t="str">
        <f t="shared" si="8"/>
        <v>Waikerie</v>
      </c>
      <c r="G76" s="121" t="str">
        <f t="shared" si="8"/>
        <v>Flinders Ranges</v>
      </c>
    </row>
    <row r="77" spans="1:10" x14ac:dyDescent="0.3">
      <c r="A77" s="108">
        <v>11</v>
      </c>
      <c r="C77" s="110" t="str">
        <f>VLOOKUP($A77,DB_Untrained,5,0)</f>
        <v>Accuracy</v>
      </c>
      <c r="D77" s="119">
        <f t="shared" ref="D77:G81" si="9">VLOOKUP($A77,DB_Untrained,D$63+1,0)</f>
        <v>0.92550371681415933</v>
      </c>
      <c r="E77" s="119">
        <f t="shared" si="9"/>
        <v>0.96425397170837868</v>
      </c>
      <c r="F77" s="119">
        <f t="shared" si="9"/>
        <v>0.98162034299231227</v>
      </c>
      <c r="G77" s="119">
        <f t="shared" si="9"/>
        <v>0.86475731707317072</v>
      </c>
    </row>
    <row r="78" spans="1:10" x14ac:dyDescent="0.3">
      <c r="A78" s="108">
        <v>12</v>
      </c>
      <c r="C78" s="110" t="str">
        <f>VLOOKUP($A78,DB_Untrained,5,0)</f>
        <v>Precision</v>
      </c>
      <c r="D78" s="119">
        <f t="shared" si="9"/>
        <v>0.94095134145482717</v>
      </c>
      <c r="E78" s="119">
        <f t="shared" si="9"/>
        <v>0.85643797796648202</v>
      </c>
      <c r="F78" s="119">
        <f t="shared" si="9"/>
        <v>0.88152849093933039</v>
      </c>
      <c r="G78" s="119">
        <f t="shared" si="9"/>
        <v>0.9818670439170839</v>
      </c>
    </row>
    <row r="79" spans="1:10" x14ac:dyDescent="0.3">
      <c r="A79" s="108">
        <v>13</v>
      </c>
      <c r="C79" s="110" t="str">
        <f>VLOOKUP($A79,DB_Untrained,5,0)</f>
        <v>Recall</v>
      </c>
      <c r="D79" s="119">
        <f t="shared" si="9"/>
        <v>0.75132413467377368</v>
      </c>
      <c r="E79" s="119">
        <f t="shared" si="9"/>
        <v>0.83539606026266156</v>
      </c>
      <c r="F79" s="119">
        <f t="shared" si="9"/>
        <v>0.97873587291473696</v>
      </c>
      <c r="G79" s="119">
        <f t="shared" si="9"/>
        <v>0.59570817315001845</v>
      </c>
    </row>
    <row r="80" spans="1:10" x14ac:dyDescent="0.3">
      <c r="A80" s="108">
        <v>14</v>
      </c>
      <c r="C80" s="110" t="str">
        <f>VLOOKUP($A80,DB_Untrained,5,0)</f>
        <v>F1</v>
      </c>
      <c r="D80" s="119">
        <f t="shared" si="9"/>
        <v>0.83551344017107365</v>
      </c>
      <c r="E80" s="119">
        <f t="shared" si="9"/>
        <v>0.84578616635636694</v>
      </c>
      <c r="F80" s="119">
        <f t="shared" si="9"/>
        <v>0.92759241518900526</v>
      </c>
      <c r="G80" s="119">
        <f t="shared" si="9"/>
        <v>0.74152562322253546</v>
      </c>
    </row>
    <row r="81" spans="1:8" x14ac:dyDescent="0.3">
      <c r="A81" s="108">
        <v>15</v>
      </c>
      <c r="C81" s="110" t="str">
        <f>VLOOKUP($A81,DB_Untrained,5,0)</f>
        <v>Kappa</v>
      </c>
      <c r="D81" s="119">
        <f t="shared" si="9"/>
        <v>0.78810000000000002</v>
      </c>
      <c r="E81" s="119">
        <f t="shared" si="9"/>
        <v>0.8256</v>
      </c>
      <c r="F81" s="119">
        <f t="shared" si="9"/>
        <v>0.91710000000000003</v>
      </c>
      <c r="G81" s="119">
        <f t="shared" si="9"/>
        <v>0.65720000000000001</v>
      </c>
      <c r="H81" s="124">
        <f>SUM(D77:G81)</f>
        <v>17.096502088805916</v>
      </c>
    </row>
    <row r="82" spans="1:8" ht="55.2" customHeight="1" x14ac:dyDescent="0.3">
      <c r="C82" s="120" t="str">
        <f>VLOOKUP(A83,DB_Untrained,2,0)</f>
        <v>Support Vector Machines (SVM) - Radial</v>
      </c>
      <c r="D82" s="121" t="str">
        <f t="shared" ref="D82:G82" si="10">D64</f>
        <v>Kingston</v>
      </c>
      <c r="E82" s="121" t="str">
        <f t="shared" si="10"/>
        <v>Mannum</v>
      </c>
      <c r="F82" s="121" t="str">
        <f t="shared" si="10"/>
        <v>Waikerie</v>
      </c>
      <c r="G82" s="121" t="str">
        <f t="shared" si="10"/>
        <v>Flinders Ranges</v>
      </c>
    </row>
    <row r="83" spans="1:8" x14ac:dyDescent="0.3">
      <c r="A83" s="108">
        <f>A81+1</f>
        <v>16</v>
      </c>
      <c r="C83" s="110" t="str">
        <f>VLOOKUP($A83,DB_Untrained,5,0)</f>
        <v>Accuracy</v>
      </c>
      <c r="D83" s="119">
        <f t="shared" ref="D83:G87" si="11">VLOOKUP($A83,DB_Untrained,D$63+1,0)</f>
        <v>0.92080601769911508</v>
      </c>
      <c r="E83" s="119">
        <f t="shared" si="11"/>
        <v>0.96761022850924916</v>
      </c>
      <c r="F83" s="119">
        <f t="shared" si="11"/>
        <v>0.96814476641040803</v>
      </c>
      <c r="G83" s="119">
        <f t="shared" si="11"/>
        <v>0.85789560975609758</v>
      </c>
    </row>
    <row r="84" spans="1:8" x14ac:dyDescent="0.3">
      <c r="A84" s="108">
        <f>A83+1</f>
        <v>17</v>
      </c>
      <c r="C84" s="110" t="str">
        <f>VLOOKUP($A84,DB_Untrained,5,0)</f>
        <v>Precision</v>
      </c>
      <c r="D84" s="119">
        <f t="shared" si="11"/>
        <v>0.97111767581238173</v>
      </c>
      <c r="E84" s="119">
        <f t="shared" si="11"/>
        <v>0.89810992077414509</v>
      </c>
      <c r="F84" s="119">
        <f t="shared" si="11"/>
        <v>0.80017311456876328</v>
      </c>
      <c r="G84" s="119">
        <f t="shared" si="11"/>
        <v>0.98074247451472896</v>
      </c>
    </row>
    <row r="85" spans="1:8" x14ac:dyDescent="0.3">
      <c r="A85" s="108">
        <f t="shared" ref="A85:A87" si="12">A84+1</f>
        <v>18</v>
      </c>
      <c r="C85" s="110" t="str">
        <f>VLOOKUP($A85,DB_Untrained,5,0)</f>
        <v>Recall</v>
      </c>
      <c r="D85" s="119">
        <f t="shared" si="11"/>
        <v>0.706534084519713</v>
      </c>
      <c r="E85" s="119">
        <f t="shared" si="11"/>
        <v>0.81660802747912076</v>
      </c>
      <c r="F85" s="119">
        <f t="shared" si="11"/>
        <v>0.97987449582996566</v>
      </c>
      <c r="G85" s="119">
        <f t="shared" si="11"/>
        <v>0.57492534764741177</v>
      </c>
    </row>
    <row r="86" spans="1:8" x14ac:dyDescent="0.3">
      <c r="A86" s="108">
        <f t="shared" si="12"/>
        <v>19</v>
      </c>
      <c r="C86" s="110" t="str">
        <f>VLOOKUP($A86,DB_Untrained,5,0)</f>
        <v>F1</v>
      </c>
      <c r="D86" s="119">
        <f t="shared" si="11"/>
        <v>0.81796205179696191</v>
      </c>
      <c r="E86" s="119">
        <f t="shared" si="11"/>
        <v>0.85542204956786216</v>
      </c>
      <c r="F86" s="119">
        <f t="shared" si="11"/>
        <v>0.88095309657378151</v>
      </c>
      <c r="G86" s="119">
        <f t="shared" si="11"/>
        <v>0.72490245035639145</v>
      </c>
    </row>
    <row r="87" spans="1:8" x14ac:dyDescent="0.3">
      <c r="A87" s="108">
        <f t="shared" si="12"/>
        <v>20</v>
      </c>
      <c r="C87" s="110" t="str">
        <f>VLOOKUP($A87,DB_Untrained,5,0)</f>
        <v>Kappa</v>
      </c>
      <c r="D87" s="119">
        <f t="shared" si="11"/>
        <v>0.76900000000000002</v>
      </c>
      <c r="E87" s="119">
        <f t="shared" si="11"/>
        <v>0.83720000000000006</v>
      </c>
      <c r="F87" s="119">
        <f t="shared" si="11"/>
        <v>0.86280000000000001</v>
      </c>
      <c r="G87" s="119">
        <f t="shared" si="11"/>
        <v>0.63770000000000004</v>
      </c>
      <c r="H87" s="124">
        <f>SUM(D83:G87)</f>
        <v>16.828481411816096</v>
      </c>
    </row>
    <row r="88" spans="1:8" ht="46.95" customHeight="1" x14ac:dyDescent="0.3">
      <c r="C88" s="120" t="str">
        <f>VLOOKUP(A89,DB_Untrained,2,0)</f>
        <v>Gradient Boosting Machines</v>
      </c>
      <c r="D88" s="121" t="str">
        <f t="shared" ref="D88:G88" si="13">D64</f>
        <v>Kingston</v>
      </c>
      <c r="E88" s="121" t="str">
        <f t="shared" si="13"/>
        <v>Mannum</v>
      </c>
      <c r="F88" s="121" t="str">
        <f t="shared" si="13"/>
        <v>Waikerie</v>
      </c>
      <c r="G88" s="121" t="str">
        <f t="shared" si="13"/>
        <v>Flinders Ranges</v>
      </c>
    </row>
    <row r="89" spans="1:8" x14ac:dyDescent="0.3">
      <c r="A89" s="108">
        <f>A87+1</f>
        <v>21</v>
      </c>
      <c r="C89" s="110" t="str">
        <f>VLOOKUP($A89,DB_Untrained,5,0)</f>
        <v>Accuracy</v>
      </c>
      <c r="D89" s="119">
        <f t="shared" ref="D89:G93" si="14">VLOOKUP($A89,DB_Untrained,D$63+1,0)</f>
        <v>0.91558336283185837</v>
      </c>
      <c r="E89" s="119">
        <f t="shared" si="14"/>
        <v>0.95984243743199127</v>
      </c>
      <c r="F89" s="119">
        <f t="shared" si="14"/>
        <v>0.96537031342400947</v>
      </c>
      <c r="G89" s="119">
        <f t="shared" si="14"/>
        <v>0.86020365853658531</v>
      </c>
    </row>
    <row r="90" spans="1:8" x14ac:dyDescent="0.3">
      <c r="A90" s="108">
        <f>A89+1</f>
        <v>22</v>
      </c>
      <c r="C90" s="110" t="str">
        <f>VLOOKUP($A90,DB_Untrained,5,0)</f>
        <v>Precision</v>
      </c>
      <c r="D90" s="119">
        <f t="shared" si="14"/>
        <v>0.95329863607173326</v>
      </c>
      <c r="E90" s="119">
        <f t="shared" si="14"/>
        <v>0.85120647414047501</v>
      </c>
      <c r="F90" s="119">
        <f t="shared" si="14"/>
        <v>0.78619481784038747</v>
      </c>
      <c r="G90" s="119">
        <f t="shared" si="14"/>
        <v>0.97323746332835681</v>
      </c>
    </row>
    <row r="91" spans="1:8" x14ac:dyDescent="0.3">
      <c r="A91" s="108">
        <f t="shared" ref="A91:A93" si="15">A90+1</f>
        <v>23</v>
      </c>
      <c r="C91" s="110" t="str">
        <f>VLOOKUP($A91,DB_Untrained,5,0)</f>
        <v>Recall</v>
      </c>
      <c r="D91" s="119">
        <f t="shared" si="14"/>
        <v>0.69902643771225514</v>
      </c>
      <c r="E91" s="119">
        <f t="shared" si="14"/>
        <v>0.79710037409143264</v>
      </c>
      <c r="F91" s="119">
        <f t="shared" si="14"/>
        <v>0.97809871605025678</v>
      </c>
      <c r="G91" s="119">
        <f t="shared" si="14"/>
        <v>0.58686148552751705</v>
      </c>
    </row>
    <row r="92" spans="1:8" x14ac:dyDescent="0.3">
      <c r="A92" s="108">
        <f t="shared" si="15"/>
        <v>24</v>
      </c>
      <c r="C92" s="110" t="str">
        <f>VLOOKUP($A92,DB_Untrained,5,0)</f>
        <v>F1</v>
      </c>
      <c r="D92" s="119">
        <f t="shared" si="14"/>
        <v>0.80659787861609666</v>
      </c>
      <c r="E92" s="119">
        <f t="shared" si="14"/>
        <v>0.8232654007283009</v>
      </c>
      <c r="F92" s="119">
        <f t="shared" si="14"/>
        <v>0.87170998150097145</v>
      </c>
      <c r="G92" s="119">
        <f t="shared" si="14"/>
        <v>0.73220430527022529</v>
      </c>
    </row>
    <row r="93" spans="1:8" x14ac:dyDescent="0.3">
      <c r="A93" s="108">
        <f t="shared" si="15"/>
        <v>25</v>
      </c>
      <c r="C93" s="110" t="str">
        <f>VLOOKUP($A93,DB_Untrained,5,0)</f>
        <v>Kappa</v>
      </c>
      <c r="D93" s="119">
        <f t="shared" si="14"/>
        <v>0.75419999999999998</v>
      </c>
      <c r="E93" s="119">
        <f t="shared" si="14"/>
        <v>0.80059999999999998</v>
      </c>
      <c r="F93" s="119">
        <f t="shared" si="14"/>
        <v>0.85199999999999998</v>
      </c>
      <c r="G93" s="119">
        <f t="shared" si="14"/>
        <v>0.64529999999999998</v>
      </c>
      <c r="H93" s="124">
        <f>SUM(D89:G93)</f>
        <v>16.611901743102454</v>
      </c>
    </row>
  </sheetData>
  <mergeCells count="6">
    <mergeCell ref="B43:H43"/>
    <mergeCell ref="B5:D5"/>
    <mergeCell ref="J5:L5"/>
    <mergeCell ref="R5:T5"/>
    <mergeCell ref="Z5:AB5"/>
    <mergeCell ref="B42:H42"/>
  </mergeCell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237798-A409-4C02-9530-70F9D5109EBE}">
  <dimension ref="B1:Q37"/>
  <sheetViews>
    <sheetView zoomScale="70" zoomScaleNormal="70" zoomScaleSheetLayoutView="40" workbookViewId="0">
      <selection activeCell="J81" sqref="J81"/>
    </sheetView>
  </sheetViews>
  <sheetFormatPr defaultColWidth="8.69921875" defaultRowHeight="15.6" x14ac:dyDescent="0.3"/>
  <cols>
    <col min="1" max="16384" width="8.69921875" style="1"/>
  </cols>
  <sheetData>
    <row r="1" spans="2:17" x14ac:dyDescent="0.3">
      <c r="B1" s="1" t="s">
        <v>65</v>
      </c>
      <c r="J1" s="1" t="s">
        <v>65</v>
      </c>
      <c r="Q1" s="1" t="s">
        <v>66</v>
      </c>
    </row>
    <row r="18" spans="2:17" x14ac:dyDescent="0.3">
      <c r="B18" s="1" t="s">
        <v>66</v>
      </c>
      <c r="J18" s="1" t="s">
        <v>66</v>
      </c>
      <c r="Q18" s="1" t="s">
        <v>65</v>
      </c>
    </row>
    <row r="37" spans="2:10" x14ac:dyDescent="0.3">
      <c r="B37" s="1" t="s">
        <v>66</v>
      </c>
      <c r="J37" s="1" t="s">
        <v>65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B0C4FB-4EA9-40DE-818D-090ECAE8A9BB}">
  <dimension ref="A2:AT2"/>
  <sheetViews>
    <sheetView topLeftCell="A54" workbookViewId="0">
      <selection activeCell="K62" sqref="K62"/>
    </sheetView>
  </sheetViews>
  <sheetFormatPr defaultColWidth="8.69921875" defaultRowHeight="15.6" x14ac:dyDescent="0.3"/>
  <cols>
    <col min="1" max="1" width="3.09765625" style="93" customWidth="1"/>
    <col min="2" max="10" width="8.69921875" style="50"/>
    <col min="11" max="11" width="3.09765625" style="93" customWidth="1"/>
    <col min="12" max="18" width="8.69921875" style="50"/>
    <col min="19" max="19" width="3.5" style="50" customWidth="1"/>
    <col min="20" max="20" width="3.09765625" style="93" customWidth="1"/>
    <col min="21" max="27" width="8.69921875" style="50"/>
    <col min="28" max="28" width="2.19921875" style="50" customWidth="1"/>
    <col min="29" max="29" width="3.09765625" style="93" customWidth="1"/>
    <col min="30" max="35" width="8.69921875" style="50"/>
    <col min="36" max="36" width="10.69921875" style="50" customWidth="1"/>
    <col min="37" max="37" width="3.09765625" style="93" customWidth="1"/>
    <col min="38" max="44" width="8.69921875" style="50"/>
    <col min="45" max="45" width="2.69921875" style="50" customWidth="1"/>
    <col min="46" max="46" width="3.09765625" style="93" customWidth="1"/>
    <col min="47" max="16384" width="8.69921875" style="50"/>
  </cols>
  <sheetData>
    <row r="2" spans="3:39" ht="28.8" x14ac:dyDescent="0.55000000000000004">
      <c r="C2" s="51" t="s">
        <v>67</v>
      </c>
      <c r="M2" s="51" t="s">
        <v>6</v>
      </c>
      <c r="V2" s="51" t="s">
        <v>3</v>
      </c>
      <c r="AE2" s="51" t="s">
        <v>4</v>
      </c>
      <c r="AM2" s="51" t="s">
        <v>23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88CC33-64A6-42D5-89E3-064D2E8765BD}">
  <dimension ref="C2:K96"/>
  <sheetViews>
    <sheetView workbookViewId="0">
      <selection activeCell="G20" sqref="G20"/>
    </sheetView>
  </sheetViews>
  <sheetFormatPr defaultRowHeight="15.6" x14ac:dyDescent="0.3"/>
  <cols>
    <col min="3" max="3" width="14.8984375" customWidth="1"/>
    <col min="4" max="4" width="15.3984375" customWidth="1"/>
    <col min="5" max="5" width="12.5" customWidth="1"/>
    <col min="6" max="6" width="12.59765625" customWidth="1"/>
    <col min="8" max="8" width="15.59765625" style="33" customWidth="1"/>
  </cols>
  <sheetData>
    <row r="2" spans="3:11" ht="23.4" x14ac:dyDescent="0.45">
      <c r="C2" s="100" t="s">
        <v>68</v>
      </c>
    </row>
    <row r="3" spans="3:11" ht="16.2" thickBot="1" x14ac:dyDescent="0.35">
      <c r="C3" s="101" t="s">
        <v>69</v>
      </c>
      <c r="D3" s="101" t="s">
        <v>70</v>
      </c>
      <c r="E3" s="101" t="s">
        <v>71</v>
      </c>
      <c r="F3" s="101" t="s">
        <v>72</v>
      </c>
    </row>
    <row r="4" spans="3:11" x14ac:dyDescent="0.3">
      <c r="C4" t="s">
        <v>58</v>
      </c>
      <c r="D4" s="53">
        <v>62738</v>
      </c>
      <c r="E4" s="53">
        <v>102088</v>
      </c>
      <c r="F4" s="66">
        <f>SUM(D4:E4)</f>
        <v>164826</v>
      </c>
    </row>
    <row r="5" spans="3:11" x14ac:dyDescent="0.3">
      <c r="C5" t="s">
        <v>59</v>
      </c>
      <c r="D5" s="53">
        <v>121127</v>
      </c>
      <c r="E5" s="53">
        <v>202683</v>
      </c>
      <c r="F5" s="66">
        <f t="shared" ref="F5:F7" si="0">SUM(D5:E5)</f>
        <v>323810</v>
      </c>
    </row>
    <row r="6" spans="3:11" x14ac:dyDescent="0.3">
      <c r="C6" t="s">
        <v>60</v>
      </c>
      <c r="D6" s="53">
        <v>29634</v>
      </c>
      <c r="E6" s="53">
        <v>56437</v>
      </c>
      <c r="F6" s="66">
        <f t="shared" si="0"/>
        <v>86071</v>
      </c>
    </row>
    <row r="7" spans="3:11" ht="16.2" thickBot="1" x14ac:dyDescent="0.35">
      <c r="C7" s="64" t="s">
        <v>61</v>
      </c>
      <c r="D7" s="63">
        <v>177835</v>
      </c>
      <c r="E7" s="63">
        <v>419305</v>
      </c>
      <c r="F7" s="67">
        <f t="shared" si="0"/>
        <v>597140</v>
      </c>
    </row>
    <row r="8" spans="3:11" x14ac:dyDescent="0.3">
      <c r="C8" s="65" t="s">
        <v>73</v>
      </c>
      <c r="D8" s="66">
        <f>SUM(D4:D7)</f>
        <v>391334</v>
      </c>
      <c r="E8" s="66">
        <f>SUM(E4:E7)</f>
        <v>780513</v>
      </c>
      <c r="F8" s="68">
        <f>SUM(F4:F7)</f>
        <v>1171847</v>
      </c>
    </row>
    <row r="9" spans="3:11" x14ac:dyDescent="0.3">
      <c r="C9" s="65"/>
      <c r="D9" s="66"/>
      <c r="E9" s="66"/>
      <c r="F9" s="66"/>
      <c r="G9" s="66"/>
    </row>
    <row r="10" spans="3:11" ht="21" x14ac:dyDescent="0.4">
      <c r="C10" s="99" t="s">
        <v>74</v>
      </c>
      <c r="D10" s="95"/>
      <c r="E10" s="95"/>
      <c r="F10" s="95"/>
      <c r="G10" s="95"/>
      <c r="H10" s="96"/>
      <c r="I10" s="61"/>
      <c r="J10" s="61"/>
      <c r="K10" s="61"/>
    </row>
    <row r="11" spans="3:11" ht="18" x14ac:dyDescent="0.35">
      <c r="C11" s="97" t="s">
        <v>75</v>
      </c>
      <c r="D11" s="95"/>
      <c r="E11" s="95"/>
      <c r="F11" s="95"/>
      <c r="G11" s="95"/>
      <c r="H11" s="98"/>
      <c r="I11" s="61"/>
      <c r="J11" s="61"/>
      <c r="K11" s="61"/>
    </row>
    <row r="12" spans="3:11" ht="16.2" thickBot="1" x14ac:dyDescent="0.35">
      <c r="C12" s="65"/>
      <c r="D12" s="66"/>
      <c r="E12" s="66"/>
      <c r="F12" s="66"/>
      <c r="G12" s="66"/>
      <c r="H12" s="85"/>
    </row>
    <row r="13" spans="3:11" ht="23.4" x14ac:dyDescent="0.3">
      <c r="C13" s="74" t="s">
        <v>76</v>
      </c>
      <c r="D13" s="75"/>
      <c r="E13" s="76"/>
      <c r="F13" s="76">
        <v>0.5</v>
      </c>
      <c r="G13" s="73"/>
      <c r="H13" s="86"/>
    </row>
    <row r="14" spans="3:11" x14ac:dyDescent="0.3">
      <c r="C14" s="78" t="s">
        <v>77</v>
      </c>
      <c r="D14" s="79" t="s">
        <v>78</v>
      </c>
      <c r="E14" s="79" t="s">
        <v>79</v>
      </c>
      <c r="F14" s="79" t="s">
        <v>80</v>
      </c>
      <c r="G14" s="79" t="s">
        <v>81</v>
      </c>
      <c r="H14" s="80" t="s">
        <v>64</v>
      </c>
    </row>
    <row r="15" spans="3:11" ht="18" x14ac:dyDescent="0.35">
      <c r="C15" s="82" t="s">
        <v>70</v>
      </c>
      <c r="D15" s="66">
        <v>391334</v>
      </c>
      <c r="E15" s="92">
        <v>390967</v>
      </c>
      <c r="F15" s="92">
        <v>390189</v>
      </c>
      <c r="G15" s="92">
        <v>388442</v>
      </c>
      <c r="H15" s="91" t="s">
        <v>82</v>
      </c>
    </row>
    <row r="16" spans="3:11" ht="18" x14ac:dyDescent="0.35">
      <c r="C16" s="83"/>
      <c r="D16" s="53"/>
      <c r="E16" s="62">
        <f>$D$77-E15</f>
        <v>367</v>
      </c>
      <c r="F16" s="62">
        <f>$D$77-F15</f>
        <v>1145</v>
      </c>
      <c r="G16" s="62">
        <f>$D$77-G15</f>
        <v>2892</v>
      </c>
      <c r="H16" s="90" t="s">
        <v>83</v>
      </c>
    </row>
    <row r="17" spans="3:8" x14ac:dyDescent="0.3">
      <c r="C17" s="83"/>
      <c r="E17" s="77">
        <f>SUM(E15:E16)</f>
        <v>391334</v>
      </c>
      <c r="F17" s="77">
        <f t="shared" ref="F17:G17" si="1">SUM(F15:F16)</f>
        <v>391334</v>
      </c>
      <c r="G17" s="77">
        <f t="shared" si="1"/>
        <v>391334</v>
      </c>
      <c r="H17" s="88"/>
    </row>
    <row r="18" spans="3:8" x14ac:dyDescent="0.3">
      <c r="C18" s="72"/>
      <c r="H18" s="87"/>
    </row>
    <row r="19" spans="3:8" x14ac:dyDescent="0.3">
      <c r="C19" s="70"/>
      <c r="D19" s="71"/>
      <c r="E19" s="71" t="s">
        <v>79</v>
      </c>
      <c r="F19" s="71" t="s">
        <v>80</v>
      </c>
      <c r="G19" s="71" t="s">
        <v>81</v>
      </c>
      <c r="H19" s="80" t="s">
        <v>64</v>
      </c>
    </row>
    <row r="20" spans="3:8" ht="18" x14ac:dyDescent="0.35">
      <c r="C20" s="82" t="s">
        <v>71</v>
      </c>
      <c r="D20" s="66">
        <v>780513</v>
      </c>
      <c r="E20" s="92">
        <v>697166</v>
      </c>
      <c r="F20" s="92">
        <v>440812</v>
      </c>
      <c r="G20" s="92">
        <v>66561</v>
      </c>
      <c r="H20" s="91" t="s">
        <v>82</v>
      </c>
    </row>
    <row r="21" spans="3:8" ht="18" x14ac:dyDescent="0.35">
      <c r="C21" s="83"/>
      <c r="D21" s="81"/>
      <c r="E21" s="62">
        <f>$D$82-E20</f>
        <v>83347</v>
      </c>
      <c r="F21" s="62">
        <f>$D$82-F20</f>
        <v>339701</v>
      </c>
      <c r="G21" s="62">
        <f>$D$82-G20</f>
        <v>713952</v>
      </c>
      <c r="H21" s="90" t="s">
        <v>83</v>
      </c>
    </row>
    <row r="22" spans="3:8" ht="16.2" thickBot="1" x14ac:dyDescent="0.35">
      <c r="C22" s="84"/>
      <c r="D22" s="69"/>
      <c r="E22" s="69">
        <f>SUM(E20:E21)</f>
        <v>780513</v>
      </c>
      <c r="F22" s="69">
        <f t="shared" ref="F22:G22" si="2">SUM(F20:F21)</f>
        <v>780513</v>
      </c>
      <c r="G22" s="69">
        <f t="shared" si="2"/>
        <v>780513</v>
      </c>
      <c r="H22" s="89"/>
    </row>
    <row r="23" spans="3:8" x14ac:dyDescent="0.3">
      <c r="C23" s="65"/>
      <c r="D23" s="66"/>
      <c r="E23" s="66"/>
      <c r="F23" s="66"/>
      <c r="G23" s="66"/>
      <c r="H23" s="85"/>
    </row>
    <row r="24" spans="3:8" x14ac:dyDescent="0.3">
      <c r="C24" s="65"/>
      <c r="D24" s="66"/>
      <c r="E24" s="66"/>
      <c r="F24" s="66"/>
      <c r="G24" s="66"/>
      <c r="H24" s="85"/>
    </row>
    <row r="25" spans="3:8" ht="16.2" thickBot="1" x14ac:dyDescent="0.35">
      <c r="C25" s="65"/>
      <c r="D25" s="66"/>
      <c r="E25" s="66"/>
      <c r="F25" s="66"/>
      <c r="G25" s="66"/>
      <c r="H25" s="85"/>
    </row>
    <row r="26" spans="3:8" ht="23.4" x14ac:dyDescent="0.3">
      <c r="C26" s="74" t="s">
        <v>76</v>
      </c>
      <c r="D26" s="75"/>
      <c r="E26" s="76"/>
      <c r="F26" s="76">
        <v>0.6</v>
      </c>
      <c r="G26" s="73"/>
      <c r="H26" s="86"/>
    </row>
    <row r="27" spans="3:8" s="94" customFormat="1" ht="24" customHeight="1" x14ac:dyDescent="0.3">
      <c r="C27" s="78" t="s">
        <v>77</v>
      </c>
      <c r="D27" s="79" t="s">
        <v>78</v>
      </c>
      <c r="E27" s="79" t="s">
        <v>79</v>
      </c>
      <c r="F27" s="79" t="s">
        <v>80</v>
      </c>
      <c r="G27" s="79" t="s">
        <v>81</v>
      </c>
      <c r="H27" s="80" t="s">
        <v>64</v>
      </c>
    </row>
    <row r="28" spans="3:8" ht="18" x14ac:dyDescent="0.35">
      <c r="C28" s="82" t="s">
        <v>70</v>
      </c>
      <c r="D28" s="66">
        <v>391334</v>
      </c>
      <c r="E28" s="92">
        <v>389244</v>
      </c>
      <c r="F28" s="92">
        <v>382960</v>
      </c>
      <c r="G28" s="92">
        <v>379468</v>
      </c>
      <c r="H28" s="91" t="s">
        <v>82</v>
      </c>
    </row>
    <row r="29" spans="3:8" ht="18" x14ac:dyDescent="0.35">
      <c r="C29" s="83"/>
      <c r="D29" s="53"/>
      <c r="E29" s="62">
        <f>$D$77-E28</f>
        <v>2090</v>
      </c>
      <c r="F29" s="62">
        <f>$D$77-F28</f>
        <v>8374</v>
      </c>
      <c r="G29" s="62">
        <f>$D$77-G28</f>
        <v>11866</v>
      </c>
      <c r="H29" s="90" t="s">
        <v>83</v>
      </c>
    </row>
    <row r="30" spans="3:8" x14ac:dyDescent="0.3">
      <c r="C30" s="83"/>
      <c r="E30" s="77">
        <f>SUM(E28:E29)</f>
        <v>391334</v>
      </c>
      <c r="F30" s="77">
        <f t="shared" ref="F30" si="3">SUM(F28:F29)</f>
        <v>391334</v>
      </c>
      <c r="G30" s="77">
        <f t="shared" ref="G30" si="4">SUM(G28:G29)</f>
        <v>391334</v>
      </c>
      <c r="H30" s="88"/>
    </row>
    <row r="31" spans="3:8" x14ac:dyDescent="0.3">
      <c r="C31" s="72"/>
      <c r="H31" s="87"/>
    </row>
    <row r="32" spans="3:8" x14ac:dyDescent="0.3">
      <c r="C32" s="70"/>
      <c r="D32" s="71"/>
      <c r="E32" s="71" t="s">
        <v>79</v>
      </c>
      <c r="F32" s="71" t="s">
        <v>80</v>
      </c>
      <c r="G32" s="71" t="s">
        <v>81</v>
      </c>
      <c r="H32" s="80" t="s">
        <v>64</v>
      </c>
    </row>
    <row r="33" spans="3:8" ht="18" x14ac:dyDescent="0.35">
      <c r="C33" s="82" t="s">
        <v>71</v>
      </c>
      <c r="D33" s="66">
        <v>780513</v>
      </c>
      <c r="E33" s="92">
        <v>585720</v>
      </c>
      <c r="F33" s="92">
        <v>72989</v>
      </c>
      <c r="G33" s="92">
        <v>4891</v>
      </c>
      <c r="H33" s="91" t="s">
        <v>82</v>
      </c>
    </row>
    <row r="34" spans="3:8" ht="18" x14ac:dyDescent="0.35">
      <c r="C34" s="83"/>
      <c r="D34" s="81"/>
      <c r="E34" s="62">
        <f>$D$82-E33</f>
        <v>194793</v>
      </c>
      <c r="F34" s="62">
        <f>$D$82-F33</f>
        <v>707524</v>
      </c>
      <c r="G34" s="62">
        <f>$D$82-G33</f>
        <v>775622</v>
      </c>
      <c r="H34" s="90" t="s">
        <v>83</v>
      </c>
    </row>
    <row r="35" spans="3:8" ht="16.2" thickBot="1" x14ac:dyDescent="0.35">
      <c r="C35" s="84"/>
      <c r="D35" s="69"/>
      <c r="E35" s="69">
        <f>SUM(E33:E34)</f>
        <v>780513</v>
      </c>
      <c r="F35" s="69">
        <f t="shared" ref="F35" si="5">SUM(F33:F34)</f>
        <v>780513</v>
      </c>
      <c r="G35" s="69">
        <f t="shared" ref="G35" si="6">SUM(G33:G34)</f>
        <v>780513</v>
      </c>
      <c r="H35" s="89"/>
    </row>
    <row r="37" spans="3:8" x14ac:dyDescent="0.3">
      <c r="C37" s="65"/>
      <c r="D37" s="66"/>
      <c r="E37" s="66"/>
      <c r="F37" s="66"/>
      <c r="G37" s="66"/>
      <c r="H37" s="85"/>
    </row>
    <row r="38" spans="3:8" ht="16.2" thickBot="1" x14ac:dyDescent="0.35">
      <c r="C38" s="65"/>
      <c r="D38" s="66"/>
      <c r="E38" s="66"/>
      <c r="F38" s="66"/>
      <c r="G38" s="66"/>
      <c r="H38" s="85"/>
    </row>
    <row r="39" spans="3:8" ht="23.4" x14ac:dyDescent="0.3">
      <c r="C39" s="74" t="s">
        <v>76</v>
      </c>
      <c r="D39" s="75"/>
      <c r="E39" s="76"/>
      <c r="F39" s="76">
        <v>0.65</v>
      </c>
      <c r="G39" s="73"/>
      <c r="H39" s="86"/>
    </row>
    <row r="40" spans="3:8" s="94" customFormat="1" ht="24" customHeight="1" x14ac:dyDescent="0.3">
      <c r="C40" s="78" t="s">
        <v>77</v>
      </c>
      <c r="D40" s="79" t="s">
        <v>78</v>
      </c>
      <c r="E40" s="79" t="s">
        <v>79</v>
      </c>
      <c r="F40" s="79" t="s">
        <v>80</v>
      </c>
      <c r="G40" s="79" t="s">
        <v>81</v>
      </c>
      <c r="H40" s="80" t="s">
        <v>64</v>
      </c>
    </row>
    <row r="41" spans="3:8" ht="18" x14ac:dyDescent="0.35">
      <c r="C41" s="82" t="s">
        <v>70</v>
      </c>
      <c r="D41" s="66">
        <v>391334</v>
      </c>
      <c r="E41" s="92">
        <v>385285</v>
      </c>
      <c r="F41" s="92">
        <v>370996</v>
      </c>
      <c r="G41" s="92">
        <v>364974</v>
      </c>
      <c r="H41" s="91" t="s">
        <v>82</v>
      </c>
    </row>
    <row r="42" spans="3:8" ht="18" x14ac:dyDescent="0.35">
      <c r="C42" s="83"/>
      <c r="D42" s="53"/>
      <c r="E42" s="62">
        <f>$D$77-E41</f>
        <v>6049</v>
      </c>
      <c r="F42" s="62">
        <f>$D$77-F41</f>
        <v>20338</v>
      </c>
      <c r="G42" s="62">
        <f>$D$77-G41</f>
        <v>26360</v>
      </c>
      <c r="H42" s="90" t="s">
        <v>83</v>
      </c>
    </row>
    <row r="43" spans="3:8" x14ac:dyDescent="0.3">
      <c r="C43" s="83"/>
      <c r="E43" s="77">
        <f>SUM(E41:E42)</f>
        <v>391334</v>
      </c>
      <c r="F43" s="77">
        <f t="shared" ref="F43" si="7">SUM(F41:F42)</f>
        <v>391334</v>
      </c>
      <c r="G43" s="77">
        <f t="shared" ref="G43" si="8">SUM(G41:G42)</f>
        <v>391334</v>
      </c>
      <c r="H43" s="88"/>
    </row>
    <row r="44" spans="3:8" x14ac:dyDescent="0.3">
      <c r="C44" s="72"/>
      <c r="H44" s="87"/>
    </row>
    <row r="45" spans="3:8" x14ac:dyDescent="0.3">
      <c r="C45" s="70"/>
      <c r="D45" s="71"/>
      <c r="E45" s="71" t="s">
        <v>79</v>
      </c>
      <c r="F45" s="71" t="s">
        <v>80</v>
      </c>
      <c r="G45" s="71" t="s">
        <v>81</v>
      </c>
      <c r="H45" s="80" t="s">
        <v>64</v>
      </c>
    </row>
    <row r="46" spans="3:8" ht="18" x14ac:dyDescent="0.35">
      <c r="C46" s="82" t="s">
        <v>71</v>
      </c>
      <c r="D46" s="66">
        <v>780513</v>
      </c>
      <c r="E46" s="92">
        <v>410061</v>
      </c>
      <c r="F46" s="92">
        <v>12163</v>
      </c>
      <c r="G46" s="92">
        <v>1594</v>
      </c>
      <c r="H46" s="91" t="s">
        <v>82</v>
      </c>
    </row>
    <row r="47" spans="3:8" ht="18" x14ac:dyDescent="0.35">
      <c r="C47" s="83"/>
      <c r="D47" s="81"/>
      <c r="E47" s="62">
        <f>$D$82-E46</f>
        <v>370452</v>
      </c>
      <c r="F47" s="62">
        <f>$D$82-F46</f>
        <v>768350</v>
      </c>
      <c r="G47" s="62">
        <f>$D$82-G46</f>
        <v>778919</v>
      </c>
      <c r="H47" s="90" t="s">
        <v>83</v>
      </c>
    </row>
    <row r="48" spans="3:8" ht="16.2" thickBot="1" x14ac:dyDescent="0.35">
      <c r="C48" s="84"/>
      <c r="D48" s="69"/>
      <c r="E48" s="69">
        <f>SUM(E46:E47)</f>
        <v>780513</v>
      </c>
      <c r="F48" s="69">
        <f t="shared" ref="F48" si="9">SUM(F46:F47)</f>
        <v>780513</v>
      </c>
      <c r="G48" s="69">
        <f t="shared" ref="G48" si="10">SUM(G46:G47)</f>
        <v>780513</v>
      </c>
      <c r="H48" s="89"/>
    </row>
    <row r="50" spans="3:8" ht="16.2" thickBot="1" x14ac:dyDescent="0.35">
      <c r="C50" s="65"/>
      <c r="D50" s="66"/>
      <c r="E50" s="66"/>
      <c r="F50" s="66"/>
      <c r="G50" s="66"/>
      <c r="H50" s="85"/>
    </row>
    <row r="51" spans="3:8" ht="23.4" x14ac:dyDescent="0.3">
      <c r="C51" s="74" t="s">
        <v>76</v>
      </c>
      <c r="D51" s="75"/>
      <c r="E51" s="76"/>
      <c r="F51" s="76">
        <v>0.7</v>
      </c>
      <c r="G51" s="73"/>
      <c r="H51" s="86"/>
    </row>
    <row r="52" spans="3:8" s="94" customFormat="1" ht="24" customHeight="1" x14ac:dyDescent="0.3">
      <c r="C52" s="78" t="s">
        <v>77</v>
      </c>
      <c r="D52" s="79" t="s">
        <v>78</v>
      </c>
      <c r="E52" s="79" t="s">
        <v>79</v>
      </c>
      <c r="F52" s="79" t="s">
        <v>80</v>
      </c>
      <c r="G52" s="79" t="s">
        <v>81</v>
      </c>
      <c r="H52" s="80" t="s">
        <v>64</v>
      </c>
    </row>
    <row r="53" spans="3:8" ht="18" x14ac:dyDescent="0.35">
      <c r="C53" s="82" t="s">
        <v>70</v>
      </c>
      <c r="D53" s="66">
        <v>391334</v>
      </c>
      <c r="E53" s="92">
        <v>374468</v>
      </c>
      <c r="F53" s="92">
        <v>338768</v>
      </c>
      <c r="G53" s="92">
        <v>331487</v>
      </c>
      <c r="H53" s="91" t="s">
        <v>82</v>
      </c>
    </row>
    <row r="54" spans="3:8" ht="18" x14ac:dyDescent="0.35">
      <c r="C54" s="83"/>
      <c r="D54" s="53"/>
      <c r="E54" s="62">
        <f>$D$77-E53</f>
        <v>16866</v>
      </c>
      <c r="F54" s="62">
        <f>$D$77-F53</f>
        <v>52566</v>
      </c>
      <c r="G54" s="62">
        <f>$D$77-G53</f>
        <v>59847</v>
      </c>
      <c r="H54" s="90" t="s">
        <v>83</v>
      </c>
    </row>
    <row r="55" spans="3:8" x14ac:dyDescent="0.3">
      <c r="C55" s="83"/>
      <c r="E55" s="77">
        <f>SUM(E53:E54)</f>
        <v>391334</v>
      </c>
      <c r="F55" s="77">
        <f t="shared" ref="F55" si="11">SUM(F53:F54)</f>
        <v>391334</v>
      </c>
      <c r="G55" s="77">
        <f t="shared" ref="G55" si="12">SUM(G53:G54)</f>
        <v>391334</v>
      </c>
      <c r="H55" s="88"/>
    </row>
    <row r="56" spans="3:8" x14ac:dyDescent="0.3">
      <c r="C56" s="72"/>
      <c r="H56" s="87"/>
    </row>
    <row r="57" spans="3:8" x14ac:dyDescent="0.3">
      <c r="C57" s="70"/>
      <c r="D57" s="71"/>
      <c r="E57" s="71" t="s">
        <v>79</v>
      </c>
      <c r="F57" s="71" t="s">
        <v>80</v>
      </c>
      <c r="G57" s="71" t="s">
        <v>81</v>
      </c>
      <c r="H57" s="80" t="s">
        <v>64</v>
      </c>
    </row>
    <row r="58" spans="3:8" ht="18" x14ac:dyDescent="0.35">
      <c r="C58" s="82" t="s">
        <v>71</v>
      </c>
      <c r="D58" s="66">
        <v>780513</v>
      </c>
      <c r="E58" s="92">
        <v>207573</v>
      </c>
      <c r="F58" s="92">
        <v>2170</v>
      </c>
      <c r="G58" s="92">
        <v>725</v>
      </c>
      <c r="H58" s="91" t="s">
        <v>82</v>
      </c>
    </row>
    <row r="59" spans="3:8" ht="18" x14ac:dyDescent="0.35">
      <c r="C59" s="83"/>
      <c r="D59" s="81"/>
      <c r="E59" s="62">
        <f>$D$82-E58</f>
        <v>572940</v>
      </c>
      <c r="F59" s="62">
        <f>$D$82-F58</f>
        <v>778343</v>
      </c>
      <c r="G59" s="62">
        <f>$D$82-G58</f>
        <v>779788</v>
      </c>
      <c r="H59" s="90" t="s">
        <v>83</v>
      </c>
    </row>
    <row r="60" spans="3:8" ht="16.2" thickBot="1" x14ac:dyDescent="0.35">
      <c r="C60" s="84"/>
      <c r="D60" s="69"/>
      <c r="E60" s="69">
        <f>SUM(E58:E59)</f>
        <v>780513</v>
      </c>
      <c r="F60" s="69">
        <f t="shared" ref="F60" si="13">SUM(F58:F59)</f>
        <v>780513</v>
      </c>
      <c r="G60" s="69">
        <f t="shared" ref="G60" si="14">SUM(G58:G59)</f>
        <v>780513</v>
      </c>
      <c r="H60" s="89"/>
    </row>
    <row r="62" spans="3:8" ht="16.2" thickBot="1" x14ac:dyDescent="0.35">
      <c r="D62" s="53"/>
      <c r="E62" s="53"/>
    </row>
    <row r="63" spans="3:8" ht="23.4" x14ac:dyDescent="0.3">
      <c r="C63" s="74" t="s">
        <v>76</v>
      </c>
      <c r="D63" s="75"/>
      <c r="E63" s="76"/>
      <c r="F63" s="76">
        <v>0.75</v>
      </c>
      <c r="G63" s="73"/>
      <c r="H63" s="86"/>
    </row>
    <row r="64" spans="3:8" s="94" customFormat="1" ht="24" customHeight="1" x14ac:dyDescent="0.3">
      <c r="C64" s="78" t="s">
        <v>77</v>
      </c>
      <c r="D64" s="79" t="s">
        <v>78</v>
      </c>
      <c r="E64" s="79" t="s">
        <v>79</v>
      </c>
      <c r="F64" s="79" t="s">
        <v>80</v>
      </c>
      <c r="G64" s="79" t="s">
        <v>81</v>
      </c>
      <c r="H64" s="80" t="s">
        <v>64</v>
      </c>
    </row>
    <row r="65" spans="3:8" ht="18" x14ac:dyDescent="0.35">
      <c r="C65" s="82" t="s">
        <v>70</v>
      </c>
      <c r="D65" s="66">
        <v>391334</v>
      </c>
      <c r="E65" s="92">
        <v>338277</v>
      </c>
      <c r="F65" s="92">
        <v>299560</v>
      </c>
      <c r="G65" s="92">
        <v>296927</v>
      </c>
      <c r="H65" s="91" t="s">
        <v>82</v>
      </c>
    </row>
    <row r="66" spans="3:8" ht="18" x14ac:dyDescent="0.35">
      <c r="C66" s="83"/>
      <c r="D66" s="53"/>
      <c r="E66" s="62">
        <f>$D$77-E65</f>
        <v>53057</v>
      </c>
      <c r="F66" s="62">
        <f>$D$77-F65</f>
        <v>91774</v>
      </c>
      <c r="G66" s="62">
        <f>$D$77-G65</f>
        <v>94407</v>
      </c>
      <c r="H66" s="90" t="s">
        <v>83</v>
      </c>
    </row>
    <row r="67" spans="3:8" x14ac:dyDescent="0.3">
      <c r="C67" s="83"/>
      <c r="E67" s="77">
        <f>SUM(E65:E66)</f>
        <v>391334</v>
      </c>
      <c r="F67" s="77">
        <f t="shared" ref="F67" si="15">SUM(F65:F66)</f>
        <v>391334</v>
      </c>
      <c r="G67" s="77">
        <f t="shared" ref="G67" si="16">SUM(G65:G66)</f>
        <v>391334</v>
      </c>
      <c r="H67" s="88"/>
    </row>
    <row r="68" spans="3:8" x14ac:dyDescent="0.3">
      <c r="C68" s="72"/>
      <c r="H68" s="87"/>
    </row>
    <row r="69" spans="3:8" x14ac:dyDescent="0.3">
      <c r="C69" s="70"/>
      <c r="D69" s="71"/>
      <c r="E69" s="71" t="s">
        <v>79</v>
      </c>
      <c r="F69" s="71" t="s">
        <v>80</v>
      </c>
      <c r="G69" s="71" t="s">
        <v>81</v>
      </c>
      <c r="H69" s="80" t="s">
        <v>64</v>
      </c>
    </row>
    <row r="70" spans="3:8" ht="18" x14ac:dyDescent="0.35">
      <c r="C70" s="82" t="s">
        <v>71</v>
      </c>
      <c r="D70" s="66">
        <v>780513</v>
      </c>
      <c r="E70" s="92">
        <v>48803</v>
      </c>
      <c r="F70" s="92">
        <v>503</v>
      </c>
      <c r="G70" s="92">
        <v>297</v>
      </c>
      <c r="H70" s="91" t="s">
        <v>82</v>
      </c>
    </row>
    <row r="71" spans="3:8" ht="18" x14ac:dyDescent="0.35">
      <c r="C71" s="83"/>
      <c r="D71" s="81"/>
      <c r="E71" s="62">
        <f>$D$82-E70</f>
        <v>731710</v>
      </c>
      <c r="F71" s="62">
        <f>$D$82-F70</f>
        <v>780010</v>
      </c>
      <c r="G71" s="62">
        <f>$D$82-G70</f>
        <v>780216</v>
      </c>
      <c r="H71" s="90" t="s">
        <v>83</v>
      </c>
    </row>
    <row r="72" spans="3:8" ht="16.2" thickBot="1" x14ac:dyDescent="0.35">
      <c r="C72" s="84"/>
      <c r="D72" s="69"/>
      <c r="E72" s="69">
        <f>SUM(E70:E71)</f>
        <v>780513</v>
      </c>
      <c r="F72" s="69">
        <f t="shared" ref="F72" si="17">SUM(F70:F71)</f>
        <v>780513</v>
      </c>
      <c r="G72" s="69">
        <f t="shared" ref="G72" si="18">SUM(G70:G71)</f>
        <v>780513</v>
      </c>
      <c r="H72" s="89"/>
    </row>
    <row r="74" spans="3:8" ht="16.2" thickBot="1" x14ac:dyDescent="0.35">
      <c r="D74" s="53"/>
      <c r="E74" s="53"/>
    </row>
    <row r="75" spans="3:8" ht="23.4" customHeight="1" x14ac:dyDescent="0.3">
      <c r="C75" s="74" t="s">
        <v>76</v>
      </c>
      <c r="D75" s="75"/>
      <c r="E75" s="76"/>
      <c r="F75" s="76">
        <v>0.8</v>
      </c>
      <c r="G75" s="73"/>
      <c r="H75" s="86"/>
    </row>
    <row r="76" spans="3:8" s="94" customFormat="1" ht="24" customHeight="1" x14ac:dyDescent="0.3">
      <c r="C76" s="78" t="s">
        <v>77</v>
      </c>
      <c r="D76" s="79" t="s">
        <v>78</v>
      </c>
      <c r="E76" s="79" t="s">
        <v>79</v>
      </c>
      <c r="F76" s="79" t="s">
        <v>80</v>
      </c>
      <c r="G76" s="79" t="s">
        <v>81</v>
      </c>
      <c r="H76" s="80" t="s">
        <v>64</v>
      </c>
    </row>
    <row r="77" spans="3:8" ht="18" x14ac:dyDescent="0.35">
      <c r="C77" s="82" t="s">
        <v>70</v>
      </c>
      <c r="D77" s="66">
        <v>391334</v>
      </c>
      <c r="E77" s="92">
        <v>275027</v>
      </c>
      <c r="F77" s="92">
        <v>245083</v>
      </c>
      <c r="G77" s="92">
        <v>246311</v>
      </c>
      <c r="H77" s="91" t="s">
        <v>82</v>
      </c>
    </row>
    <row r="78" spans="3:8" ht="18" x14ac:dyDescent="0.35">
      <c r="C78" s="83"/>
      <c r="D78" s="53"/>
      <c r="E78" s="62">
        <f>$D$77-E77</f>
        <v>116307</v>
      </c>
      <c r="F78" s="62">
        <f>$D$77-F77</f>
        <v>146251</v>
      </c>
      <c r="G78" s="62">
        <f>$D$77-G77</f>
        <v>145023</v>
      </c>
      <c r="H78" s="90" t="s">
        <v>83</v>
      </c>
    </row>
    <row r="79" spans="3:8" x14ac:dyDescent="0.3">
      <c r="C79" s="83"/>
      <c r="E79" s="77">
        <f>SUM(E77:E78)</f>
        <v>391334</v>
      </c>
      <c r="F79" s="77">
        <f t="shared" ref="F79:G79" si="19">SUM(F77:F78)</f>
        <v>391334</v>
      </c>
      <c r="G79" s="77">
        <f t="shared" si="19"/>
        <v>391334</v>
      </c>
      <c r="H79" s="88"/>
    </row>
    <row r="80" spans="3:8" x14ac:dyDescent="0.3">
      <c r="C80" s="72"/>
      <c r="H80" s="87"/>
    </row>
    <row r="81" spans="3:8" ht="28.2" customHeight="1" x14ac:dyDescent="0.3">
      <c r="C81" s="70"/>
      <c r="D81" s="71"/>
      <c r="E81" s="71" t="s">
        <v>79</v>
      </c>
      <c r="F81" s="71" t="s">
        <v>80</v>
      </c>
      <c r="G81" s="71" t="s">
        <v>81</v>
      </c>
      <c r="H81" s="80" t="s">
        <v>64</v>
      </c>
    </row>
    <row r="82" spans="3:8" ht="18" x14ac:dyDescent="0.35">
      <c r="C82" s="82" t="s">
        <v>71</v>
      </c>
      <c r="D82" s="66">
        <v>780513</v>
      </c>
      <c r="E82" s="92">
        <v>3899</v>
      </c>
      <c r="F82" s="92">
        <v>150</v>
      </c>
      <c r="G82" s="92">
        <v>92</v>
      </c>
      <c r="H82" s="91" t="s">
        <v>82</v>
      </c>
    </row>
    <row r="83" spans="3:8" ht="18" x14ac:dyDescent="0.35">
      <c r="C83" s="83"/>
      <c r="D83" s="81"/>
      <c r="E83" s="62">
        <f>$D$82-E82</f>
        <v>776614</v>
      </c>
      <c r="F83" s="62">
        <f t="shared" ref="F83:G83" si="20">$D$82-F82</f>
        <v>780363</v>
      </c>
      <c r="G83" s="62">
        <f t="shared" si="20"/>
        <v>780421</v>
      </c>
      <c r="H83" s="90" t="s">
        <v>83</v>
      </c>
    </row>
    <row r="84" spans="3:8" ht="16.2" thickBot="1" x14ac:dyDescent="0.35">
      <c r="C84" s="84"/>
      <c r="D84" s="69"/>
      <c r="E84" s="69">
        <f>SUM(E82:E83)</f>
        <v>780513</v>
      </c>
      <c r="F84" s="69">
        <f t="shared" ref="F84:G84" si="21">SUM(F82:F83)</f>
        <v>780513</v>
      </c>
      <c r="G84" s="69">
        <f t="shared" si="21"/>
        <v>780513</v>
      </c>
      <c r="H84" s="89"/>
    </row>
    <row r="86" spans="3:8" ht="16.2" thickBot="1" x14ac:dyDescent="0.35"/>
    <row r="87" spans="3:8" ht="23.4" customHeight="1" x14ac:dyDescent="0.3">
      <c r="C87" s="74" t="s">
        <v>76</v>
      </c>
      <c r="D87" s="75"/>
      <c r="E87" s="76"/>
      <c r="F87" s="76">
        <v>0.85</v>
      </c>
      <c r="G87" s="73"/>
      <c r="H87" s="86"/>
    </row>
    <row r="88" spans="3:8" s="94" customFormat="1" ht="24" customHeight="1" x14ac:dyDescent="0.3">
      <c r="C88" s="78" t="s">
        <v>77</v>
      </c>
      <c r="D88" s="79" t="s">
        <v>78</v>
      </c>
      <c r="E88" s="79" t="s">
        <v>79</v>
      </c>
      <c r="F88" s="79" t="s">
        <v>80</v>
      </c>
      <c r="G88" s="79" t="s">
        <v>81</v>
      </c>
      <c r="H88" s="80" t="s">
        <v>64</v>
      </c>
    </row>
    <row r="89" spans="3:8" ht="18" x14ac:dyDescent="0.35">
      <c r="C89" s="82" t="s">
        <v>70</v>
      </c>
      <c r="D89" s="66">
        <v>391334</v>
      </c>
      <c r="E89" s="92">
        <v>186329</v>
      </c>
      <c r="F89" s="92">
        <v>166097</v>
      </c>
      <c r="G89" s="92">
        <v>172666</v>
      </c>
      <c r="H89" s="91" t="s">
        <v>82</v>
      </c>
    </row>
    <row r="90" spans="3:8" ht="18" x14ac:dyDescent="0.35">
      <c r="C90" s="83"/>
      <c r="D90" s="53"/>
      <c r="E90" s="62">
        <f>$D$77-E89</f>
        <v>205005</v>
      </c>
      <c r="F90" s="62">
        <f>$D$77-F89</f>
        <v>225237</v>
      </c>
      <c r="G90" s="62">
        <f>$D$77-G89</f>
        <v>218668</v>
      </c>
      <c r="H90" s="90" t="s">
        <v>83</v>
      </c>
    </row>
    <row r="91" spans="3:8" x14ac:dyDescent="0.3">
      <c r="C91" s="83"/>
      <c r="E91" s="77">
        <f>SUM(E89:E90)</f>
        <v>391334</v>
      </c>
      <c r="F91" s="77">
        <f t="shared" ref="F91" si="22">SUM(F89:F90)</f>
        <v>391334</v>
      </c>
      <c r="G91" s="77">
        <f t="shared" ref="G91" si="23">SUM(G89:G90)</f>
        <v>391334</v>
      </c>
      <c r="H91" s="88"/>
    </row>
    <row r="92" spans="3:8" x14ac:dyDescent="0.3">
      <c r="C92" s="72"/>
      <c r="H92" s="87"/>
    </row>
    <row r="93" spans="3:8" ht="28.2" customHeight="1" x14ac:dyDescent="0.3">
      <c r="C93" s="70"/>
      <c r="D93" s="71"/>
      <c r="E93" s="71" t="s">
        <v>79</v>
      </c>
      <c r="F93" s="71" t="s">
        <v>80</v>
      </c>
      <c r="G93" s="71" t="s">
        <v>81</v>
      </c>
      <c r="H93" s="80" t="s">
        <v>64</v>
      </c>
    </row>
    <row r="94" spans="3:8" ht="18" x14ac:dyDescent="0.35">
      <c r="C94" s="82" t="s">
        <v>71</v>
      </c>
      <c r="D94" s="66">
        <v>780513</v>
      </c>
      <c r="E94" s="92">
        <v>49</v>
      </c>
      <c r="F94" s="92">
        <v>33</v>
      </c>
      <c r="G94" s="92">
        <v>30</v>
      </c>
      <c r="H94" s="91" t="s">
        <v>82</v>
      </c>
    </row>
    <row r="95" spans="3:8" ht="18" x14ac:dyDescent="0.35">
      <c r="C95" s="83"/>
      <c r="D95" s="81"/>
      <c r="E95" s="62">
        <f>$D$82-E94</f>
        <v>780464</v>
      </c>
      <c r="F95" s="62">
        <f t="shared" ref="F95" si="24">$D$82-F94</f>
        <v>780480</v>
      </c>
      <c r="G95" s="62">
        <f t="shared" ref="G95" si="25">$D$82-G94</f>
        <v>780483</v>
      </c>
      <c r="H95" s="90" t="s">
        <v>83</v>
      </c>
    </row>
    <row r="96" spans="3:8" ht="16.2" thickBot="1" x14ac:dyDescent="0.35">
      <c r="C96" s="84"/>
      <c r="D96" s="69"/>
      <c r="E96" s="69">
        <f>SUM(E94:E95)</f>
        <v>780513</v>
      </c>
      <c r="F96" s="69">
        <f t="shared" ref="F96" si="26">SUM(F94:F95)</f>
        <v>780513</v>
      </c>
      <c r="G96" s="69">
        <f t="shared" ref="G96" si="27">SUM(G94:G95)</f>
        <v>780513</v>
      </c>
      <c r="H96" s="89"/>
    </row>
  </sheetData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12b8e289-3cb9-4f96-b063-964999ebe39c">
      <Terms xmlns="http://schemas.microsoft.com/office/infopath/2007/PartnerControls"/>
    </lcf76f155ced4ddcb4097134ff3c332f>
    <TaxCatchAll xmlns="5ea4d6d8-e272-4026-aad4-8584cbd3ebb8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C893FA92C8FF140911D20CC34B62C55" ma:contentTypeVersion="12" ma:contentTypeDescription="Create a new document." ma:contentTypeScope="" ma:versionID="28dd5175c2aeb098fcfb42da6d6feaac">
  <xsd:schema xmlns:xsd="http://www.w3.org/2001/XMLSchema" xmlns:xs="http://www.w3.org/2001/XMLSchema" xmlns:p="http://schemas.microsoft.com/office/2006/metadata/properties" xmlns:ns2="12b8e289-3cb9-4f96-b063-964999ebe39c" xmlns:ns3="5ea4d6d8-e272-4026-aad4-8584cbd3ebb8" targetNamespace="http://schemas.microsoft.com/office/2006/metadata/properties" ma:root="true" ma:fieldsID="907fd2fe454d1d09acc94c30bf82db11" ns2:_="" ns3:_="">
    <xsd:import namespace="12b8e289-3cb9-4f96-b063-964999ebe39c"/>
    <xsd:import namespace="5ea4d6d8-e272-4026-aad4-8584cbd3ebb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2b8e289-3cb9-4f96-b063-964999ebe39c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3" nillable="true" ma:taxonomy="true" ma:internalName="lcf76f155ced4ddcb4097134ff3c332f" ma:taxonomyFieldName="MediaServiceImageTags" ma:displayName="Image Tags" ma:readOnly="false" ma:fieldId="{5cf76f15-5ced-4ddc-b409-7134ff3c332f}" ma:taxonomyMulti="true" ma:sspId="73d28307-4a2f-4d46-81dd-0b9c12a47e4a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5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ea4d6d8-e272-4026-aad4-8584cbd3ebb8" elementFormDefault="qualified">
    <xsd:import namespace="http://schemas.microsoft.com/office/2006/documentManagement/types"/>
    <xsd:import namespace="http://schemas.microsoft.com/office/infopath/2007/PartnerControls"/>
    <xsd:element name="TaxCatchAll" ma:index="14" nillable="true" ma:displayName="Taxonomy Catch All Column" ma:hidden="true" ma:list="{5d2191b6-80ac-4fb2-828a-e3af33fcab1a}" ma:internalName="TaxCatchAll" ma:showField="CatchAllData" ma:web="5ea4d6d8-e272-4026-aad4-8584cbd3ebb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6DFB663-C64A-416F-B808-EFDFE0898FAC}">
  <ds:schemaRefs>
    <ds:schemaRef ds:uri="http://schemas.microsoft.com/office/infopath/2007/PartnerControls"/>
    <ds:schemaRef ds:uri="http://schemas.openxmlformats.org/package/2006/metadata/core-properties"/>
    <ds:schemaRef ds:uri="http://www.w3.org/XML/1998/namespace"/>
    <ds:schemaRef ds:uri="http://schemas.microsoft.com/office/2006/documentManagement/types"/>
    <ds:schemaRef ds:uri="http://purl.org/dc/elements/1.1/"/>
    <ds:schemaRef ds:uri="http://schemas.microsoft.com/office/2006/metadata/properties"/>
    <ds:schemaRef ds:uri="5ea4d6d8-e272-4026-aad4-8584cbd3ebb8"/>
    <ds:schemaRef ds:uri="http://purl.org/dc/terms/"/>
    <ds:schemaRef ds:uri="12b8e289-3cb9-4f96-b063-964999ebe39c"/>
    <ds:schemaRef ds:uri="http://purl.org/dc/dcmitype/"/>
  </ds:schemaRefs>
</ds:datastoreItem>
</file>

<file path=customXml/itemProps2.xml><?xml version="1.0" encoding="utf-8"?>
<ds:datastoreItem xmlns:ds="http://schemas.openxmlformats.org/officeDocument/2006/customXml" ds:itemID="{E1858015-8E78-4131-8EFD-47B9DBF7F03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2b8e289-3cb9-4f96-b063-964999ebe39c"/>
    <ds:schemaRef ds:uri="5ea4d6d8-e272-4026-aad4-8584cbd3ebb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983875C-4257-47D6-8B55-56281C948D1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8</vt:i4>
      </vt:variant>
    </vt:vector>
  </HeadingPairs>
  <TitlesOfParts>
    <vt:vector size="18" baseType="lpstr">
      <vt:lpstr>Results Trained</vt:lpstr>
      <vt:lpstr>Results Untrained</vt:lpstr>
      <vt:lpstr>ML Results -Trained Data</vt:lpstr>
      <vt:lpstr>ML Results - Untrained 70Pct</vt:lpstr>
      <vt:lpstr>ML Results - Untrained 60Pct</vt:lpstr>
      <vt:lpstr>ML Results - Untrained 50Pct</vt:lpstr>
      <vt:lpstr>Images</vt:lpstr>
      <vt:lpstr>EDA</vt:lpstr>
      <vt:lpstr>Stats - Train File</vt:lpstr>
      <vt:lpstr>polygons</vt:lpstr>
      <vt:lpstr>DB_Trained</vt:lpstr>
      <vt:lpstr>DB_Trained2</vt:lpstr>
      <vt:lpstr>'ML Results - Untrained 50Pct'!DB_Untrained</vt:lpstr>
      <vt:lpstr>'ML Results - Untrained 60Pct'!DB_Untrained</vt:lpstr>
      <vt:lpstr>'ML Results - Untrained 70Pct'!DB_Untrained</vt:lpstr>
      <vt:lpstr>Threshold50</vt:lpstr>
      <vt:lpstr>Threshold60</vt:lpstr>
      <vt:lpstr>Threshold70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Robert Flacco</dc:creator>
  <cp:keywords/>
  <dc:description/>
  <cp:lastModifiedBy>Flacco, Roberto - flary006</cp:lastModifiedBy>
  <cp:revision/>
  <dcterms:created xsi:type="dcterms:W3CDTF">2024-04-28T06:31:40Z</dcterms:created>
  <dcterms:modified xsi:type="dcterms:W3CDTF">2024-06-09T13:38:57Z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ediaServiceImageTags">
    <vt:lpwstr/>
  </property>
  <property fmtid="{D5CDD505-2E9C-101B-9397-08002B2CF9AE}" pid="3" name="ContentTypeId">
    <vt:lpwstr>0x0101002C893FA92C8FF140911D20CC34B62C55</vt:lpwstr>
  </property>
</Properties>
</file>